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OLE_LINK1" localSheetId="4">'дод.5'!#REF!</definedName>
    <definedName name="_xlnm.Print_Titles" localSheetId="0">'дод.1'!$A:$E,'дод.1'!#REF!</definedName>
    <definedName name="_xlnm.Print_Titles" localSheetId="1">'дод.2'!$7:$7</definedName>
    <definedName name="_xlnm.Print_Titles" localSheetId="2">'дод.3'!$6:$10</definedName>
    <definedName name="_xlnm.Print_Titles" localSheetId="5">'дод.6'!$E:$F,'дод.6'!#REF!</definedName>
    <definedName name="_xlnm.Print_Area" localSheetId="0">'дод.1'!$A$1:$F$96</definedName>
    <definedName name="_xlnm.Print_Area" localSheetId="1">'дод.2'!$A$2:$F$29</definedName>
    <definedName name="_xlnm.Print_Area" localSheetId="2">'дод.3'!$A$1:$Q$91</definedName>
    <definedName name="_xlnm.Print_Area" localSheetId="3">'дод.4'!$B$1:$Q$19</definedName>
    <definedName name="_xlnm.Print_Area" localSheetId="4">'дод.5'!$A$1:$G$55</definedName>
    <definedName name="_xlnm.Print_Area" localSheetId="5">'дод.6'!$B$1:$L$27</definedName>
    <definedName name="_xlnm.Print_Area" localSheetId="6">'дод.7'!$B$1:$K$50</definedName>
  </definedNames>
  <calcPr fullCalcOnLoad="1"/>
</workbook>
</file>

<file path=xl/sharedStrings.xml><?xml version="1.0" encoding="utf-8"?>
<sst xmlns="http://schemas.openxmlformats.org/spreadsheetml/2006/main" count="815" uniqueCount="456">
  <si>
    <t>0611070</t>
  </si>
  <si>
    <t>0615031</t>
  </si>
  <si>
    <t>0621010</t>
  </si>
  <si>
    <t>0621021</t>
  </si>
  <si>
    <t>0621031</t>
  </si>
  <si>
    <t>0621200</t>
  </si>
  <si>
    <t>0631010</t>
  </si>
  <si>
    <t>0631021</t>
  </si>
  <si>
    <t>0631031</t>
  </si>
  <si>
    <t>0631200</t>
  </si>
  <si>
    <t>0641010</t>
  </si>
  <si>
    <t>0641021</t>
  </si>
  <si>
    <t>0641031</t>
  </si>
  <si>
    <t>0641200</t>
  </si>
  <si>
    <t>0651010</t>
  </si>
  <si>
    <t>0651200</t>
  </si>
  <si>
    <t xml:space="preserve">селищної територіальної  громади </t>
  </si>
  <si>
    <t>0120000</t>
  </si>
  <si>
    <t>1000000</t>
  </si>
  <si>
    <t>1010000</t>
  </si>
  <si>
    <t>1014082</t>
  </si>
  <si>
    <t>Інші заходи в галузі культури і мистецтва</t>
  </si>
  <si>
    <t>Програма розвитку культури, туризму та популяризації культурної спадщини в Летичівській селищній раді на 2021 - 2023 роки</t>
  </si>
  <si>
    <t>0610160</t>
  </si>
  <si>
    <t>0627321</t>
  </si>
  <si>
    <t>Нове будівництво "Мережі водопостачання по вул.Моложіжна, вул.Центральна в с.Ялинівка, Хмельницького району, Хмельницької області"</t>
  </si>
  <si>
    <t>Виготовлення проектно – кошторисної документації на «Нове будівництво зовнішніх мереж питного водопроводу   сНовокостянтинів Хмельницького району Хмельницької області»</t>
  </si>
  <si>
    <t>Будівництво 1 об'єктів житлово - комунального господарства</t>
  </si>
  <si>
    <t>Будівництво 1  інших об`єктів комунальної власності</t>
  </si>
  <si>
    <t>Будівництво 1 освітніх установ та закладів</t>
  </si>
  <si>
    <t>0617325</t>
  </si>
  <si>
    <t>Будівництво 1 споруд, установ та закладів фізичної культури і спорту</t>
  </si>
  <si>
    <t>Виготовлення та  експертиза проектно - кошторисної документації на реконструкцію Голенищівської загальноосвітньої школи 1-3 ступеніва (заміна даху) по вул.Присяжнюка Руслана, 63 с.Голенищеве, Хмельницького району, Хмельницької області</t>
  </si>
  <si>
    <t>Виготовлення проектно - кошторисної документації до  проєкту "Реконструкція парку та центральної частини  смт.Летичів, Хмельницького району, Хмельницької області"</t>
  </si>
  <si>
    <t>Проведення коригування  проєктно - кошторисної документації  до проєкту "Реконструкція очисних споруд смт.Летичів Хмельницької області, (коригування)"</t>
  </si>
  <si>
    <t>Проведення експертизи проектно - кошторисної документації  до проєкту "Реконструкція очисних споруд смт.Летичів Хмельницької області, (коригування)"</t>
  </si>
  <si>
    <t>Виготовлення проектно - кошторисної документації на "Нове будівництво мереж водопостачання смт.Летичів, Хмельницького району, Хмельницької області"</t>
  </si>
  <si>
    <t>Виготовлення проектно - кошторисної документації до проєкту "Капітальний ремонт дороги по  вул.Руданського в  смт.Летичів Хмельницького району Хмельницької області"</t>
  </si>
  <si>
    <t>Нацменування інвестиційного проекту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</si>
  <si>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</si>
  <si>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</si>
  <si>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</si>
  <si>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</si>
  <si>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Найменування місцевої /регіональної програми</t>
  </si>
  <si>
    <t xml:space="preserve">"Про бюджет   Летичівської </t>
  </si>
  <si>
    <t xml:space="preserve"> ради на 2022 рік"</t>
  </si>
  <si>
    <t>Міжбюджетні трансферти на 2022рік</t>
  </si>
  <si>
    <t>Код Класифікації доходу бюджету / Код бюджету</t>
  </si>
  <si>
    <t>Найменування трансферту / Найменування бюджету – надавача міжбюджетного трансферту</t>
  </si>
  <si>
    <t>Найменування трансферту / Найменування бюджету – отримувача міжбюджетного трансферту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</si>
  <si>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</si>
  <si>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0611200</t>
  </si>
  <si>
    <t>0611031</t>
  </si>
  <si>
    <t>0611010</t>
  </si>
  <si>
    <t>0611141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</si>
  <si>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</si>
  <si>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</si>
  <si>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</si>
  <si>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</si>
  <si>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0620000</t>
  </si>
  <si>
    <t>Проведення  навчально - тренувалних зборів і змагань  з олімпійських видів спорту</t>
  </si>
  <si>
    <t>Додаток 1</t>
  </si>
  <si>
    <t>(грн.)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</si>
  <si>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</si>
  <si>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</si>
  <si>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</si>
  <si>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</si>
  <si>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</si>
  <si>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</si>
  <si>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</si>
  <si>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</si>
  <si>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</si>
  <si>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</si>
  <si>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</si>
  <si>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</si>
  <si>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</si>
  <si>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</si>
  <si>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</si>
  <si>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</si>
  <si>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</si>
  <si>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</si>
  <si>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</si>
  <si>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</si>
  <si>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</si>
  <si>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</si>
  <si>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</si>
  <si>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</si>
  <si>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</si>
  <si>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</si>
  <si>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</si>
  <si>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</si>
  <si>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</si>
  <si>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</si>
  <si>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</si>
  <si>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</si>
  <si>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</si>
  <si>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</si>
  <si>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</si>
  <si>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</si>
  <si>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</si>
  <si>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</si>
  <si>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</si>
  <si>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</si>
  <si>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</si>
  <si>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</si>
  <si>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</si>
  <si>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</si>
  <si>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</si>
  <si>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</si>
  <si>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Керівництво і управління у відповідній сфері у містах (місті Києві), селищах, селах, територіальних громадах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</si>
  <si>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</si>
  <si>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</si>
  <si>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0110150</t>
  </si>
  <si>
    <t>0150</t>
  </si>
  <si>
    <t>0118130</t>
  </si>
  <si>
    <t>8130</t>
  </si>
  <si>
    <t>Забезпечення діяльності місцевої пожежної охорони</t>
  </si>
  <si>
    <t>0112111</t>
  </si>
  <si>
    <t>2111</t>
  </si>
  <si>
    <t>Первинна медична допомога  населенню, що  надається центрами первинної  медичної (медико - санітарної) допомоги</t>
  </si>
  <si>
    <t>0763</t>
  </si>
  <si>
    <t>0113121</t>
  </si>
  <si>
    <t>3121</t>
  </si>
  <si>
    <t>0116030</t>
  </si>
  <si>
    <t>6030</t>
  </si>
  <si>
    <t>Організація благоустрою населених пунктів</t>
  </si>
  <si>
    <t>0118120</t>
  </si>
  <si>
    <t>8120</t>
  </si>
  <si>
    <t>Заходи з організації рятування на водах</t>
  </si>
  <si>
    <t>8700</t>
  </si>
  <si>
    <t>0117350</t>
  </si>
  <si>
    <t>7350</t>
  </si>
  <si>
    <t>0118110</t>
  </si>
  <si>
    <t>8110</t>
  </si>
  <si>
    <t>0118312</t>
  </si>
  <si>
    <t>8312</t>
  </si>
  <si>
    <t>Надання дошкільної  освіти</t>
  </si>
  <si>
    <t>Забезпечення діяльності бібліотек</t>
  </si>
  <si>
    <t>Дотація з місцевого  бюджету на здійснення переданих  з державного бюджету  видатків з утримання закладів освіти та охорони здоров"я за рахунок відповідної  додаткової дотації з державного бюджету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</si>
  <si>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</si>
  <si>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</si>
  <si>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</si>
  <si>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</si>
  <si>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</si>
  <si>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</si>
  <si>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</si>
  <si>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Адміністративний збір за державну  реєстрацію речових прав на нерухоме  майно та їх обтяжень</t>
  </si>
  <si>
    <t>грн.</t>
  </si>
  <si>
    <t>0111</t>
  </si>
  <si>
    <t>1020</t>
  </si>
  <si>
    <t>0320</t>
  </si>
  <si>
    <t>0113104</t>
  </si>
  <si>
    <t>Туристичний збір, сплачений юридичними особами </t>
  </si>
  <si>
    <t>0456</t>
  </si>
  <si>
    <t>0180</t>
  </si>
  <si>
    <t>0910</t>
  </si>
  <si>
    <t>0921</t>
  </si>
  <si>
    <t>0960</t>
  </si>
  <si>
    <t>0990</t>
  </si>
  <si>
    <t>0810</t>
  </si>
  <si>
    <t>0829</t>
  </si>
  <si>
    <t>0824</t>
  </si>
  <si>
    <t>0828</t>
  </si>
  <si>
    <t>3104</t>
  </si>
  <si>
    <t>Проведення  навчально - тренувалних зборів і змагань  з неолімпійських видів спорту</t>
  </si>
  <si>
    <t>200000</t>
  </si>
  <si>
    <t>Внутрішнє фінансування</t>
  </si>
  <si>
    <t xml:space="preserve">Фінансування за рахунок зміни залишків коштів селищного бюджету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</si>
  <si>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</si>
  <si>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</si>
  <si>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Код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</si>
  <si>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</si>
  <si>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</si>
  <si>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</si>
  <si>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</si>
  <si>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</si>
  <si>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</si>
  <si>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</si>
  <si>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-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</si>
  <si>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</si>
  <si>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</si>
  <si>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</si>
  <si>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</si>
  <si>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</si>
  <si>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</si>
  <si>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</si>
  <si>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</si>
  <si>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</si>
  <si>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</si>
  <si>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</si>
  <si>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</si>
  <si>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…</t>
  </si>
  <si>
    <t>0100000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</si>
  <si>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</si>
  <si>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</si>
  <si>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</si>
  <si>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</si>
  <si>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</si>
  <si>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Летичівська селищна рада</t>
  </si>
  <si>
    <t>1090</t>
  </si>
  <si>
    <t>1040</t>
  </si>
  <si>
    <t>0620</t>
  </si>
  <si>
    <t>0443</t>
  </si>
  <si>
    <t>0133</t>
  </si>
  <si>
    <t>0512</t>
  </si>
  <si>
    <t>Утилізація відходів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</si>
  <si>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</si>
  <si>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 - тренувальна  робота комунальних  дитячо-юнацьких спортивних шкіл</t>
  </si>
  <si>
    <t>0120180</t>
  </si>
  <si>
    <t>0110180</t>
  </si>
  <si>
    <t>0113242</t>
  </si>
  <si>
    <t>3242</t>
  </si>
  <si>
    <t>Інші заходи  у сфері  соціального захисту і соціального забезпечення</t>
  </si>
  <si>
    <t>0117461</t>
  </si>
  <si>
    <t>7461</t>
  </si>
  <si>
    <t>Утримання та розвиток автомобільних доріг та дорожньої  інфраструктури  за рахунок  коштів місцевого бюджету</t>
  </si>
  <si>
    <t>Інша діяльність у сфері державного управління</t>
  </si>
  <si>
    <t>0112152</t>
  </si>
  <si>
    <t>2152</t>
  </si>
  <si>
    <t>Інші програми та заходи у сфері  охорони здоров"я</t>
  </si>
  <si>
    <t>Забезпечення діяльності інших  закладів у сфері освіти</t>
  </si>
  <si>
    <t>0726</t>
  </si>
  <si>
    <t>Заходи із запобігання та ліквідації  надзвичайних  ситуацій та наслідків стихійного лиха</t>
  </si>
  <si>
    <t>Розроблення  схем планування та забудови територій (містобудівної документації)</t>
  </si>
  <si>
    <t>Здійснення заходів  та реалізація  проектів на виконання  Державної цільової соціальної програми  "Молодь України"</t>
  </si>
  <si>
    <t>Дотації з державного бюджету місцевим бюджетам</t>
  </si>
  <si>
    <t>Програма розвитку Комунального некомерційного підприємства  "Летичівська багатопрофільна лікарня" Летичівської селищної ради Хмельницького району Хмельницької області  на 2022 - 2024 роки</t>
  </si>
  <si>
    <t>Рішення сесії № 28  від 30.11.2021 р</t>
  </si>
  <si>
    <t>Комплексна програма соціального захисту пільгових категорій громадян Летичівської територіальної громади на 2021-2022 роки</t>
  </si>
  <si>
    <t>Програма забезпечення надання соціальних гарантій фізичним особам, які надають  соціальні послуги  громадянам похилого віку, особам з інвалідністю, хворим, які не здатні до самообслуговування і потребують сторонньої допомоги на 2022 рік"</t>
  </si>
  <si>
    <t>Рішення сесії №  17 від 30.11.2021 р</t>
  </si>
  <si>
    <t xml:space="preserve">Програма організації та проведення громадських робіт на території  Летичівської  селищної ради  на 2022 - 2024 роки
</t>
  </si>
  <si>
    <t>Рішення сесії № 19 від 30.11.2021 р</t>
  </si>
  <si>
    <t>Програма розвитку та фінансової підтримки комунального госпрозрахункового підприємства "Злагода" Летичівської селищної ради на 2022 рік</t>
  </si>
  <si>
    <t xml:space="preserve">рішення сесії селищної ради № 23 від 30.11.2021 року  </t>
  </si>
  <si>
    <t>Програма благоустрою  на території Летичівської селищної ради на 2022 рік</t>
  </si>
  <si>
    <t>Рішення сесії № 24   від 30.11.2021 р</t>
  </si>
  <si>
    <t>Програма забезпечення містобудівною документацією населених пунктів на території Летичівської селищної ради на 2022 рік</t>
  </si>
  <si>
    <t>Рішення сесії №  6 від 30.11.2021 р</t>
  </si>
  <si>
    <t>Програма забезпечення екологічного безпечного збирання, перевезення, захоронення відходів у населених пунктах Летичівської сеищної ради на 2022-2024 роки</t>
  </si>
  <si>
    <t>Рішення сесії №  25  від 30.11.2021 р</t>
  </si>
  <si>
    <t>Цільова програма розвитку фізичної культури і спорту на 2022-2026 роки</t>
  </si>
  <si>
    <t>рішення сесії селищної ради № 21 від 30.11.2021 року</t>
  </si>
  <si>
    <t>Відділ культури,туризму, національностей та релігій  Летичівської селищної ради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</si>
  <si>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 програмною класифікацією  видатків та кредитування місцевого бюджету</t>
  </si>
  <si>
    <t>Субвенції  з державного бюджету місцевим бюджетам</t>
  </si>
  <si>
    <t>0617321</t>
  </si>
  <si>
    <t>Будівництво освітніх установ та закладів</t>
  </si>
  <si>
    <t xml:space="preserve">Відділ освіти, молоді та спорту Летичівської седищної ради </t>
  </si>
  <si>
    <t>7321</t>
  </si>
  <si>
    <t>Дотації з місцевих бюджетів іншим  місцевим бюджетам</t>
  </si>
  <si>
    <t>Субвенції з місцевих бюджетів  іншим місцевим бюджетам</t>
  </si>
  <si>
    <t>0490</t>
  </si>
  <si>
    <t>Надання кредиту</t>
  </si>
  <si>
    <t>0118831</t>
  </si>
  <si>
    <t>8831</t>
  </si>
  <si>
    <t>1060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</si>
  <si>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</si>
  <si>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Секретар ради</t>
  </si>
  <si>
    <t>0117680</t>
  </si>
  <si>
    <t>7680</t>
  </si>
  <si>
    <t>Членські внески до асоціацій органів місцевого самоврядування</t>
  </si>
  <si>
    <t>усього</t>
  </si>
  <si>
    <t>0380</t>
  </si>
  <si>
    <t>Субвенція з місцевого бюджету на здійснення переданих видатків у сфері освіти за рахунок коштів освітньої субвенції</t>
  </si>
  <si>
    <t>Рентна плата за спеціальне використання  лісових ресурсів  в частині деревини, заготовленної в порядку  рубок  головного користування</t>
  </si>
  <si>
    <t>рішення сесії селищної ради № 11 від 22.12.2017 року</t>
  </si>
  <si>
    <t>Разом  ДОХОДІВ</t>
  </si>
  <si>
    <t>Усього доходів (без урахування міжбюджетних трансфертів)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</si>
  <si>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</si>
  <si>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</si>
  <si>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</si>
  <si>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Код Функціональної класифікації видатків  та кредитування бюджету</t>
  </si>
  <si>
    <t>Програма діяльності та розвитку Трудового архіву  Летичівської селищної ради Летичівського району Хмельницької області на 2019 - 2022 роки</t>
  </si>
  <si>
    <t xml:space="preserve">Усього </t>
  </si>
  <si>
    <t>УСЬОГО</t>
  </si>
  <si>
    <t>0116013</t>
  </si>
  <si>
    <t>6013</t>
  </si>
  <si>
    <t>Забезпечення діяльності водопровідно - каналізаційного господарства</t>
  </si>
  <si>
    <t>Кошти  субвенції, що передаються із загального фонду бюджету до бюджету розвитку (спеціального фонду)</t>
  </si>
  <si>
    <t xml:space="preserve">Кошти, що передаються із загального фонду бюджету до бюджету розвитку (спеціального фонду)  </t>
  </si>
  <si>
    <t xml:space="preserve">Рентна плата за користування надрами для видобування корисних копалин  загальнодержавного значення </t>
  </si>
  <si>
    <t>код бюджету</t>
  </si>
  <si>
    <t xml:space="preserve">      код бюджету</t>
  </si>
  <si>
    <t xml:space="preserve">       код бюджету</t>
  </si>
  <si>
    <t>Інші неподаткові надходження</t>
  </si>
  <si>
    <t>Програма "Поліцейський офіцер громади" Летичівської селищної ради на 2020-2022 роки</t>
  </si>
  <si>
    <t>0113210</t>
  </si>
  <si>
    <t>3210</t>
  </si>
  <si>
    <t>1050</t>
  </si>
  <si>
    <t>Організація  та проведення громадських робіт</t>
  </si>
  <si>
    <t>0118230</t>
  </si>
  <si>
    <t>8230</t>
  </si>
  <si>
    <t>Інші заходи громадського порядку та безпеки</t>
  </si>
  <si>
    <t>Програма надання соціальних послуг центром соціальних служб для сім'ї дітей та молоді  у Летичівській ОТГ на 2020-2024  роки</t>
  </si>
  <si>
    <t>Програма "Турбота" Летичівської селищної ради на 2020-2022 роки</t>
  </si>
  <si>
    <t>Рішення сесії № 12 від 20.12.2019 р</t>
  </si>
  <si>
    <t>Рішення сесії № 17 від 20.12.2019 р</t>
  </si>
  <si>
    <t>Рішення сесії № 18  від 21.12.2018 р</t>
  </si>
  <si>
    <t>Рішення сесії № 39 від 29.11.2019 р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</si>
  <si>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</si>
  <si>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</si>
  <si>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Код бюджету</t>
  </si>
  <si>
    <t>Загальна тривалість будівництва (рік початку і завершення)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</si>
  <si>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</si>
  <si>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бюджету, відповідального виконавця, найменування бюджетної програми згідно з Типовою програмною класифікацією видатків та кредитування місцевого бюджету
 </t>
  </si>
  <si>
    <t>х</t>
  </si>
  <si>
    <t>Плата за оренду майна бюджетних установ, що здійснюється відповідно до Закону України "Про оренду державного та комунального майна"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</si>
  <si>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</si>
  <si>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Василь ПРОВОЗЬОН</t>
  </si>
  <si>
    <t>0160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</si>
  <si>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</si>
  <si>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</si>
  <si>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</si>
  <si>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</si>
  <si>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</si>
  <si>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</si>
  <si>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окремим категоріям громадян з оплати послуг зв`язку</t>
  </si>
  <si>
    <t>3032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</si>
  <si>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</si>
  <si>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</si>
  <si>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</si>
  <si>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Секретар ради                                                                                                                                          Василь ПРОВОЗЬОН</t>
  </si>
  <si>
    <t>Секретар ради                                                 Василь ПРОВОЗЬОН</t>
  </si>
  <si>
    <t xml:space="preserve">       Василь  </t>
  </si>
  <si>
    <t>ПРОВОЗЬОН</t>
  </si>
  <si>
    <t>Керівництво і управління у відповідній сфері у містах (місті Києві), селищах, селах, об`єднаних територіальних громадах</t>
  </si>
  <si>
    <t>0112010</t>
  </si>
  <si>
    <t>Багатопрофільна стаціонарна медична допомога населенню</t>
  </si>
  <si>
    <t>3710160</t>
  </si>
  <si>
    <t>Секретар ради                                                                                                                                             Василь ПРОВОЗЬОН</t>
  </si>
  <si>
    <t>Секретар ради                                                                                                                                           Василь ПРОВОЗЬОН</t>
  </si>
  <si>
    <t>Секретар ради                                                                                                                                            Василь ПРОВОЗЬОН</t>
  </si>
  <si>
    <t>Програма фінансування заходів державного,обласного, місцевого  значення  у Летичівській селищній раді на 2021-2022 роки</t>
  </si>
  <si>
    <t>0600000</t>
  </si>
  <si>
    <t>Відділ освіти, молоді і спорту Летичівської селищної ради</t>
  </si>
  <si>
    <t>0610000</t>
  </si>
  <si>
    <t>0113032</t>
  </si>
  <si>
    <t>0113033</t>
  </si>
  <si>
    <t>0113160</t>
  </si>
  <si>
    <t>0731</t>
  </si>
  <si>
    <t xml:space="preserve">Програма  захисту  населення  і  територій від  надзвичайних ситуацій техногенного та природного характеру  на території Летичівської селищної ради на 2020-2025 роки </t>
  </si>
  <si>
    <t xml:space="preserve">Програма посилення публічної безпеки і боротьби зі злочинністю  Летичівської селищної ради "Правопорядок 2021-2025"  </t>
  </si>
  <si>
    <t>Програма регулювання чисельності безпритульних тварин гуманними методами на території Летичівської селищної ради на 2021-2025 роки</t>
  </si>
  <si>
    <t>Програма "Питна вода на 2020-2025 роки"</t>
  </si>
  <si>
    <t>Акцизний податок з вироблених в Україні підакцизних товарів (продукції) </t>
  </si>
  <si>
    <t xml:space="preserve">Пальне </t>
  </si>
  <si>
    <t>рішення сесії селищної ради № 37 від 13.07.2021 року</t>
  </si>
  <si>
    <t>Акцизний податок з ввезених на митну територію України підакцизних товарів (продукції) </t>
  </si>
  <si>
    <t>(код бюджету)</t>
  </si>
  <si>
    <t>(грн)</t>
  </si>
  <si>
    <t>І. Трансферти до загального фонду бюджету</t>
  </si>
  <si>
    <t>ІІ. Трансферти до спеціального фонду бюджету</t>
  </si>
  <si>
    <t>загальний фонд</t>
  </si>
  <si>
    <t>спеціальний фонд</t>
  </si>
  <si>
    <t>І. Трансферти із загального фонду бюджету</t>
  </si>
  <si>
    <t>Додаток 5</t>
  </si>
  <si>
    <r>
      <t>1.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Показники міжбюджетних трансфертів з інших бюджетів</t>
    </r>
  </si>
  <si>
    <t>X</t>
  </si>
  <si>
    <t>УСЬОГО за розділами І, ІІ, у тому числі: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</si>
  <si>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</si>
  <si>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</t>
  </si>
  <si>
    <t>ІІ. Трансферти із спеціального фонду бюджету</t>
  </si>
  <si>
    <t xml:space="preserve"> 2. Показники міжбюджетних трансфертів іншим бюджетам</t>
  </si>
  <si>
    <t xml:space="preserve">                           -</t>
  </si>
  <si>
    <t>Програма розвитку місцевого самоврядування на території Летичівської селищної   територіальної громади на 2021-2023роки</t>
  </si>
  <si>
    <t>Програма розвитку місцевого самоврядування на території Летичівської селищної  територіальної громади на 2021-2023 роки</t>
  </si>
  <si>
    <t>Надання загальної середньої освіти закладами загальної середньої освіти</t>
  </si>
  <si>
    <t>0111151</t>
  </si>
  <si>
    <t>0111152</t>
  </si>
  <si>
    <t>0611021</t>
  </si>
  <si>
    <t>Рішення сесії №  18   від 24.12.2020 р</t>
  </si>
  <si>
    <t>рішення сесії селищної ради №  6  від 24.12.2020 року</t>
  </si>
  <si>
    <t>Рішення сесії № 18    від 24.12.2020 р</t>
  </si>
  <si>
    <t>рішення сесії селищної ради №  27 від 24.12.2020 року</t>
  </si>
  <si>
    <t>рішення сесії селищної ради № 25   від 24.12.2020 року</t>
  </si>
  <si>
    <t>Рішення сесії №  16  від 24.12.2020 р</t>
  </si>
  <si>
    <t>Рішення сесії № 34  від 24.12.2020 р</t>
  </si>
  <si>
    <t>Рішення сесії №34  від 24.12.2020 р</t>
  </si>
  <si>
    <t xml:space="preserve">Програма  захисту  населення  і  територій від  надзвичайних ситуацій техногенного та природного характеру  на території Летичівської селищної ради на 2021-2025 роки </t>
  </si>
  <si>
    <t>0117310</t>
  </si>
  <si>
    <t>Відділ культури, туризму, національностей та релігій  Летичівської селищної ради</t>
  </si>
  <si>
    <t>Надання спеціалізованої освіти мистецькими школами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</si>
  <si>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</si>
  <si>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</si>
  <si>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</si>
  <si>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</si>
  <si>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</si>
  <si>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</si>
  <si>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</si>
  <si>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</si>
  <si>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</si>
  <si>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</si>
  <si>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</si>
  <si>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</si>
  <si>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</si>
  <si>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</si>
  <si>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Будівництво об`єктів житлово-комунального господарства</t>
  </si>
  <si>
    <t>Розроблення схем планування та забудови територій (містобудівної документації)</t>
  </si>
  <si>
    <t>0117330</t>
  </si>
  <si>
    <t>7330</t>
  </si>
  <si>
    <t>Будівництво інших об`єктів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</si>
  <si>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</si>
  <si>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Заходи із запобігання та ліквідації надзвичайних ситуацій та наслідків стихійного лиха</t>
  </si>
  <si>
    <t>7310</t>
  </si>
  <si>
    <t>Утримання та забезпечення діяльності центрів соціальних служб</t>
  </si>
  <si>
    <t>0118710</t>
  </si>
  <si>
    <t>Резервний фонд місцевого бюджету</t>
  </si>
  <si>
    <t>Відділ фінансів Летичівської селищної ради</t>
  </si>
  <si>
    <t>Рентна плата за користування надрами  загальнодержавного значення</t>
  </si>
  <si>
    <t>Державний бюджет</t>
  </si>
  <si>
    <t>Обласний бюджет Хмельницької області</t>
  </si>
  <si>
    <t>0613131</t>
  </si>
  <si>
    <t>Цільова програма "Молодь Летичівщини" на 2018-2022 роки</t>
  </si>
  <si>
    <t>0615011</t>
  </si>
  <si>
    <t>0615012</t>
  </si>
  <si>
    <t>0630000</t>
  </si>
  <si>
    <t>0640000</t>
  </si>
  <si>
    <t>0650000</t>
  </si>
  <si>
    <t>Рішення сесії № 30 від 28.01.2021 р</t>
  </si>
  <si>
    <t>Будівництво -1 об'єктів житлово - комунального господарства</t>
  </si>
  <si>
    <t>Розподіл витрат   бюджету селищної територіальної громади  на реалізацію місцевих / регіональних програм у 2022році</t>
  </si>
  <si>
    <t>Обсяги капітальних вкладень бюджету селищної територіальної громади у розрізі інвестиційних проектів у 2022 році</t>
  </si>
  <si>
    <t xml:space="preserve">до рішення  Летичівської селищної  </t>
  </si>
  <si>
    <r>
      <t>РОЗПОДІЛ</t>
    </r>
    <r>
      <rPr>
        <b/>
        <sz val="14"/>
        <rFont val="Times New Roman"/>
        <family val="0"/>
      </rPr>
      <t xml:space="preserve">
видатків  бюджету селищної територіальної громади на 2022 рік</t>
    </r>
  </si>
  <si>
    <t>Виготовлення проектно - кошторисної документації по проєкту "Капітальний ремонт дороги по  вул.Якова Гальчевського  в  смт.Летичів Хмельницького району Хмельницької області"</t>
  </si>
  <si>
    <t>Виготовлення проєктно - кошторисної документації на капітальний ремонт даху приміщення Летичівського ліцею № 3 по вул.Горбатюка,3 в смт.Летичів, Хмельницького району, Хмельницької області</t>
  </si>
  <si>
    <t>Дотація з місцевого  бюджету на проведення  розрахунків протягом опалювального періоду за комунальні послуги за енергоносії, які споживаються установами, організаціями, підприємствами, що утримуються за рахунок відповідних  місцевих бюджетів,  за рахунок відповідної  додаткової дотації з державного бюджету</t>
  </si>
  <si>
    <t>ради №   від 24.12.2021  року</t>
  </si>
  <si>
    <t>Додаток № 6
до рішення Летичівської селищної ради №    від 24.12.2021 р
"Про  бюджет  Летичівської селищної  територіальної  громади   на 2022 рік"</t>
  </si>
  <si>
    <t>Додаток № 7
до рішення Летичівської селищної ради №    від 24.12.2021 р
"Про бюджет  Летичівської селищної  територіальної  громади    на 2022 рік"</t>
  </si>
  <si>
    <t>Програма  відшкодування різниці між затвердженим розміром ціни (тарифу) на послуги водопостачання та розміром економічно обгрунтованих витрат  на виробництво  (надання) послуг центраізованого водопостачання для КГП "Злагода" на 2022 рік</t>
  </si>
  <si>
    <t>Рішення сесії № 88   від 30.11.2021 р</t>
  </si>
  <si>
    <t xml:space="preserve">Програма покращення надання медичної допомоги хворим, які потребують гемодіалізу на 2022-2024 роки </t>
  </si>
  <si>
    <t>Рішення сесії № 82  від 30.11.2021 р</t>
  </si>
  <si>
    <t>Програма розвитку первинної медико - санітарної допомоги Летичівської селищної ради на 2022-2024 роки</t>
  </si>
  <si>
    <t>Рішення сесії селищної ради № 83 від 30.11.2021 року</t>
  </si>
  <si>
    <t>Кредитування   бюджету Летичівської селищної територіальної громади  у  2022 році</t>
  </si>
  <si>
    <t xml:space="preserve">" Про  бюджет  Летичівської селищної </t>
  </si>
  <si>
    <t>територіальної  громади на 2022 рік"</t>
  </si>
  <si>
    <t>Доходи  бюджету Летичівської селищної територіальної громади на 2022 рік</t>
  </si>
  <si>
    <t>Фінансування  бюджету селищної територіальної громади    на 2022рік</t>
  </si>
  <si>
    <t>Найменування згідно з класифікацією фінансування бюджету</t>
  </si>
  <si>
    <t>до рішення сесії Летичівської селищної ради  №     від 24.12.2021 р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</si>
  <si>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</si>
  <si>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</si>
  <si>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</si>
  <si>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від орендної плати за користування цілісним майновим компексом та іншим державним майном</t>
  </si>
  <si>
    <t>Додаток № 2                                                             
до рішення  Летичівської селищної ради №      від 24.12.2021 р
"Про бюджет  Летичівської селищної територіальної  громади на 2022 рік"</t>
  </si>
  <si>
    <t>Додаток 3  до рішення Летичівської селищної ради №       від 24.12.2021 р
"Про    бюджет  Летичівської селищної територіальної  громади  на 2022 рік"</t>
  </si>
  <si>
    <t>Додаток № 4
до рішення Летичівської селищної ради №   від 24.12.2021 р
"Про  бюджет   Летичівської селищної територіальної  громади    на 2022 рік"</t>
  </si>
  <si>
    <t xml:space="preserve">Найменування головного розпорядника коштів місцевого бюджету / відповідального виконавця, найменування  бюджетної програми  згідно з Типовою  програмною класифікацією  видатків та кредитування місцевого бюджету </t>
  </si>
  <si>
    <t>Виготовлення проєктно - кошторисної документації "Реконструкція стадіону по вул.І.Франка, 37/1 в смт.Летичів, Хмельницького району, Хмельницької області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</si>
  <si>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</si>
  <si>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фінансової підтримки в надані послуг з медичних оглядів призовників, допризовників, офіцерів запасу за призовом, що надаються комунальним некомерційним підприємством «Летичівська багатопрофільна лікарня» Летичівської селищної ради Хмельницького району Хмельницької області на 2021-2023 роки
</t>
  </si>
  <si>
    <t>Рішення сесії № 15  від 08.10.2021 р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</si>
</sst>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b/>
      <sz val="12"/>
      <name val="Arial Cyr"/>
      <family val="0"/>
    </font>
    <font>
      <b/>
      <sz val="11"/>
      <name val="Times New Roman CYR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0"/>
      <name val="Times New Roman Cyr"/>
      <family val="0"/>
    </font>
    <font>
      <vertAlign val="superscript"/>
      <sz val="10"/>
      <name val="Times New Roman"/>
      <family val="1"/>
    </font>
    <font>
      <b/>
      <sz val="14"/>
      <name val="Arial Cyr"/>
      <family val="0"/>
    </font>
    <font>
      <b/>
      <sz val="9"/>
      <color indexed="8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2"/>
      <name val="Times New Roman"/>
      <family val="1"/>
    </font>
    <font>
      <sz val="10"/>
      <color indexed="3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1" fillId="13" borderId="1" applyNumberFormat="0" applyAlignment="0" applyProtection="0"/>
    <xf numFmtId="0" fontId="11" fillId="7" borderId="1" applyNumberFormat="0" applyAlignment="0" applyProtection="0"/>
    <xf numFmtId="0" fontId="12" fillId="24" borderId="2" applyNumberFormat="0" applyAlignment="0" applyProtection="0"/>
    <xf numFmtId="0" fontId="19" fillId="24" borderId="1" applyNumberFormat="0" applyAlignment="0" applyProtection="0"/>
    <xf numFmtId="0" fontId="27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6" fillId="0" borderId="0">
      <alignment vertical="top"/>
      <protection/>
    </xf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4" fillId="25" borderId="8" applyNumberFormat="0" applyAlignment="0" applyProtection="0"/>
    <xf numFmtId="0" fontId="14" fillId="25" borderId="8" applyNumberFormat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9" fillId="26" borderId="1" applyNumberFormat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12" fillId="26" borderId="2" applyNumberFormat="0" applyAlignment="0" applyProtection="0"/>
    <xf numFmtId="0" fontId="22" fillId="0" borderId="11" applyNumberFormat="0" applyFill="0" applyAlignment="0" applyProtection="0"/>
    <xf numFmtId="0" fontId="60" fillId="13" borderId="0" applyNumberFormat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5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7" fillId="0" borderId="13" xfId="0" applyFont="1" applyBorder="1" applyAlignment="1">
      <alignment horizont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6" fillId="0" borderId="14" xfId="0" applyNumberFormat="1" applyFont="1" applyFill="1" applyBorder="1" applyAlignment="1" applyProtection="1">
      <alignment/>
      <protection/>
    </xf>
    <xf numFmtId="0" fontId="3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left" vertical="top"/>
      <protection/>
    </xf>
    <xf numFmtId="0" fontId="47" fillId="0" borderId="16" xfId="0" applyNumberFormat="1" applyFont="1" applyFill="1" applyBorder="1" applyAlignment="1" applyProtection="1">
      <alignment horizontal="left" vertical="top"/>
      <protection/>
    </xf>
    <xf numFmtId="0" fontId="47" fillId="0" borderId="16" xfId="0" applyNumberFormat="1" applyFont="1" applyFill="1" applyBorder="1" applyAlignment="1" applyProtection="1">
      <alignment vertical="top" wrapText="1"/>
      <protection/>
    </xf>
    <xf numFmtId="0" fontId="34" fillId="0" borderId="16" xfId="0" applyNumberFormat="1" applyFont="1" applyFill="1" applyBorder="1" applyAlignment="1" applyProtection="1">
      <alignment horizontal="left" vertical="top"/>
      <protection/>
    </xf>
    <xf numFmtId="0" fontId="34" fillId="0" borderId="16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32" fillId="0" borderId="16" xfId="0" applyNumberFormat="1" applyFont="1" applyFill="1" applyBorder="1" applyAlignment="1" applyProtection="1">
      <alignment vertical="top" wrapText="1"/>
      <protection/>
    </xf>
    <xf numFmtId="200" fontId="32" fillId="0" borderId="16" xfId="0" applyNumberFormat="1" applyFont="1" applyFill="1" applyBorder="1" applyAlignment="1" applyProtection="1">
      <alignment horizontal="right" vertical="top"/>
      <protection/>
    </xf>
    <xf numFmtId="200" fontId="47" fillId="0" borderId="16" xfId="0" applyNumberFormat="1" applyFont="1" applyFill="1" applyBorder="1" applyAlignment="1" applyProtection="1">
      <alignment horizontal="right" vertical="top"/>
      <protection/>
    </xf>
    <xf numFmtId="200" fontId="34" fillId="0" borderId="16" xfId="0" applyNumberFormat="1" applyFont="1" applyFill="1" applyBorder="1" applyAlignment="1" applyProtection="1">
      <alignment horizontal="right" vertical="top"/>
      <protection/>
    </xf>
    <xf numFmtId="200" fontId="3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justify" vertical="center" wrapText="1"/>
    </xf>
    <xf numFmtId="200" fontId="44" fillId="0" borderId="16" xfId="96" applyNumberFormat="1" applyFont="1" applyBorder="1" applyAlignment="1">
      <alignment vertical="center"/>
      <protection/>
    </xf>
    <xf numFmtId="200" fontId="44" fillId="0" borderId="16" xfId="96" applyNumberFormat="1" applyFont="1" applyBorder="1">
      <alignment vertical="top"/>
      <protection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200" fontId="6" fillId="0" borderId="16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200" fontId="44" fillId="0" borderId="16" xfId="0" applyNumberFormat="1" applyFont="1" applyBorder="1" applyAlignment="1">
      <alignment vertical="center"/>
    </xf>
    <xf numFmtId="200" fontId="41" fillId="0" borderId="16" xfId="0" applyNumberFormat="1" applyFont="1" applyFill="1" applyBorder="1" applyAlignment="1" applyProtection="1">
      <alignment vertical="center"/>
      <protection/>
    </xf>
    <xf numFmtId="200" fontId="44" fillId="0" borderId="16" xfId="0" applyNumberFormat="1" applyFont="1" applyBorder="1" applyAlignment="1">
      <alignment vertical="justify"/>
    </xf>
    <xf numFmtId="200" fontId="5" fillId="0" borderId="16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48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2" fillId="26" borderId="16" xfId="0" applyNumberFormat="1" applyFont="1" applyFill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justify" vertical="center" wrapText="1"/>
    </xf>
    <xf numFmtId="200" fontId="44" fillId="26" borderId="16" xfId="96" applyNumberFormat="1" applyFont="1" applyFill="1" applyBorder="1" applyAlignment="1">
      <alignment vertical="center"/>
      <protection/>
    </xf>
    <xf numFmtId="0" fontId="0" fillId="26" borderId="0" xfId="0" applyFont="1" applyFill="1" applyAlignment="1">
      <alignment vertical="center"/>
    </xf>
    <xf numFmtId="200" fontId="44" fillId="26" borderId="16" xfId="96" applyNumberFormat="1" applyFont="1" applyFill="1" applyBorder="1">
      <alignment vertical="top"/>
      <protection/>
    </xf>
    <xf numFmtId="49" fontId="34" fillId="26" borderId="16" xfId="0" applyNumberFormat="1" applyFont="1" applyFill="1" applyBorder="1" applyAlignment="1">
      <alignment horizontal="center" vertical="center" wrapText="1"/>
    </xf>
    <xf numFmtId="0" fontId="34" fillId="26" borderId="16" xfId="0" applyFont="1" applyFill="1" applyBorder="1" applyAlignment="1">
      <alignment vertical="center" wrapText="1"/>
    </xf>
    <xf numFmtId="0" fontId="32" fillId="26" borderId="16" xfId="0" applyFont="1" applyFill="1" applyBorder="1" applyAlignment="1">
      <alignment horizontal="center" vertical="center" wrapText="1"/>
    </xf>
    <xf numFmtId="200" fontId="45" fillId="26" borderId="16" xfId="96" applyNumberFormat="1" applyFont="1" applyFill="1" applyBorder="1">
      <alignment vertical="top"/>
      <protection/>
    </xf>
    <xf numFmtId="0" fontId="34" fillId="26" borderId="16" xfId="0" applyFont="1" applyFill="1" applyBorder="1" applyAlignment="1">
      <alignment horizontal="center" vertical="center" wrapText="1"/>
    </xf>
    <xf numFmtId="0" fontId="32" fillId="26" borderId="16" xfId="0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/>
      <protection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6" xfId="0" applyFont="1" applyBorder="1" applyAlignment="1">
      <alignment horizontal="center" vertical="center" wrapText="1"/>
    </xf>
    <xf numFmtId="0" fontId="39" fillId="27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50" fillId="0" borderId="16" xfId="0" applyFont="1" applyBorder="1" applyAlignment="1">
      <alignment vertical="center" wrapText="1"/>
    </xf>
    <xf numFmtId="2" fontId="50" fillId="27" borderId="16" xfId="0" applyNumberFormat="1" applyFont="1" applyFill="1" applyBorder="1" applyAlignment="1">
      <alignment vertical="center"/>
    </xf>
    <xf numFmtId="2" fontId="50" fillId="0" borderId="16" xfId="0" applyNumberFormat="1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6" xfId="0" applyFont="1" applyBorder="1" applyAlignment="1">
      <alignment vertical="center" wrapText="1"/>
    </xf>
    <xf numFmtId="2" fontId="39" fillId="27" borderId="16" xfId="0" applyNumberFormat="1" applyFont="1" applyFill="1" applyBorder="1" applyAlignment="1">
      <alignment vertical="center"/>
    </xf>
    <xf numFmtId="2" fontId="39" fillId="0" borderId="16" xfId="0" applyNumberFormat="1" applyFont="1" applyBorder="1" applyAlignment="1">
      <alignment vertical="center"/>
    </xf>
    <xf numFmtId="0" fontId="50" fillId="27" borderId="16" xfId="0" applyFont="1" applyFill="1" applyBorder="1" applyAlignment="1">
      <alignment vertical="center"/>
    </xf>
    <xf numFmtId="2" fontId="8" fillId="27" borderId="16" xfId="0" applyNumberFormat="1" applyFont="1" applyFill="1" applyBorder="1" applyAlignment="1">
      <alignment vertical="center"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0" fontId="4" fillId="26" borderId="16" xfId="0" applyNumberFormat="1" applyFont="1" applyFill="1" applyBorder="1" applyAlignment="1" applyProtection="1">
      <alignment horizontal="center" vertical="center" wrapText="1"/>
      <protection/>
    </xf>
    <xf numFmtId="0" fontId="0" fillId="26" borderId="16" xfId="0" applyNumberFormat="1" applyFont="1" applyFill="1" applyBorder="1" applyAlignment="1" applyProtection="1">
      <alignment horizontal="center" vertical="center" wrapText="1"/>
      <protection/>
    </xf>
    <xf numFmtId="0" fontId="30" fillId="26" borderId="16" xfId="0" applyNumberFormat="1" applyFont="1" applyFill="1" applyBorder="1" applyAlignment="1" applyProtection="1">
      <alignment horizontal="center" vertical="center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2" fontId="5" fillId="24" borderId="16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Alignment="1" applyProtection="1">
      <alignment/>
      <protection/>
    </xf>
    <xf numFmtId="2" fontId="0" fillId="4" borderId="0" xfId="0" applyNumberFormat="1" applyFont="1" applyFill="1" applyAlignment="1" applyProtection="1">
      <alignment/>
      <protection/>
    </xf>
    <xf numFmtId="0" fontId="0" fillId="4" borderId="0" xfId="0" applyNumberFormat="1" applyFont="1" applyFill="1" applyAlignment="1" applyProtection="1">
      <alignment/>
      <protection/>
    </xf>
    <xf numFmtId="2" fontId="0" fillId="4" borderId="16" xfId="0" applyNumberFormat="1" applyFont="1" applyFill="1" applyBorder="1" applyAlignment="1" applyProtection="1">
      <alignment/>
      <protection/>
    </xf>
    <xf numFmtId="200" fontId="0" fillId="0" borderId="0" xfId="0" applyNumberFormat="1" applyFont="1" applyFill="1" applyAlignment="1" applyProtection="1">
      <alignment/>
      <protection/>
    </xf>
    <xf numFmtId="200" fontId="51" fillId="26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horizontal="center" vertical="center" wrapText="1"/>
    </xf>
    <xf numFmtId="3" fontId="52" fillId="0" borderId="16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3" fontId="54" fillId="0" borderId="16" xfId="0" applyNumberFormat="1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2" fontId="0" fillId="26" borderId="0" xfId="0" applyNumberFormat="1" applyFont="1" applyFill="1" applyBorder="1" applyAlignment="1" applyProtection="1">
      <alignment horizontal="left" vertical="center" wrapText="1"/>
      <protection/>
    </xf>
    <xf numFmtId="2" fontId="35" fillId="28" borderId="0" xfId="0" applyNumberFormat="1" applyFont="1" applyFill="1" applyBorder="1" applyAlignment="1">
      <alignment horizontal="right"/>
    </xf>
    <xf numFmtId="2" fontId="0" fillId="28" borderId="0" xfId="0" applyNumberFormat="1" applyFont="1" applyFill="1" applyBorder="1" applyAlignment="1">
      <alignment/>
    </xf>
    <xf numFmtId="0" fontId="0" fillId="28" borderId="0" xfId="0" applyFont="1" applyFill="1" applyAlignment="1">
      <alignment/>
    </xf>
    <xf numFmtId="2" fontId="0" fillId="28" borderId="0" xfId="0" applyNumberFormat="1" applyFont="1" applyFill="1" applyAlignment="1">
      <alignment/>
    </xf>
    <xf numFmtId="2" fontId="0" fillId="28" borderId="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2" fontId="50" fillId="0" borderId="16" xfId="0" applyNumberFormat="1" applyFont="1" applyBorder="1" applyAlignment="1">
      <alignment vertical="center" wrapText="1"/>
    </xf>
    <xf numFmtId="0" fontId="34" fillId="26" borderId="19" xfId="0" applyFont="1" applyFill="1" applyBorder="1" applyAlignment="1">
      <alignment vertical="center" wrapText="1"/>
    </xf>
    <xf numFmtId="2" fontId="8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31" fillId="0" borderId="20" xfId="0" applyFont="1" applyBorder="1" applyAlignment="1">
      <alignment horizontal="right"/>
    </xf>
    <xf numFmtId="0" fontId="32" fillId="0" borderId="21" xfId="52" applyFont="1" applyBorder="1" applyAlignment="1">
      <alignment horizontal="right" wrapText="1"/>
      <protection/>
    </xf>
    <xf numFmtId="0" fontId="32" fillId="0" borderId="22" xfId="52" applyFont="1" applyBorder="1" applyAlignment="1">
      <alignment horizontal="center"/>
      <protection/>
    </xf>
    <xf numFmtId="0" fontId="34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horizontal="right"/>
    </xf>
    <xf numFmtId="0" fontId="32" fillId="0" borderId="18" xfId="52" applyFont="1" applyBorder="1" applyAlignment="1">
      <alignment horizontal="right"/>
      <protection/>
    </xf>
    <xf numFmtId="0" fontId="32" fillId="0" borderId="25" xfId="52" applyFont="1" applyBorder="1" applyAlignment="1">
      <alignment horizontal="center"/>
      <protection/>
    </xf>
    <xf numFmtId="2" fontId="50" fillId="27" borderId="16" xfId="0" applyNumberFormat="1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left" vertical="center" wrapText="1"/>
    </xf>
    <xf numFmtId="2" fontId="0" fillId="4" borderId="0" xfId="0" applyNumberFormat="1" applyFont="1" applyFill="1" applyBorder="1" applyAlignment="1" applyProtection="1">
      <alignment/>
      <protection/>
    </xf>
    <xf numFmtId="0" fontId="34" fillId="26" borderId="14" xfId="0" applyFont="1" applyFill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1" fillId="0" borderId="0" xfId="0" applyFont="1" applyAlignment="1">
      <alignment horizontal="justify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61" fillId="0" borderId="0" xfId="0" applyNumberFormat="1" applyFont="1" applyFill="1" applyAlignment="1" applyProtection="1">
      <alignment horizontal="center" vertical="center"/>
      <protection/>
    </xf>
    <xf numFmtId="0" fontId="34" fillId="26" borderId="27" xfId="0" applyFont="1" applyFill="1" applyBorder="1" applyAlignment="1">
      <alignment vertical="center" wrapText="1"/>
    </xf>
    <xf numFmtId="0" fontId="36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26" borderId="16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4" fontId="45" fillId="26" borderId="16" xfId="96" applyNumberFormat="1" applyFont="1" applyFill="1" applyBorder="1">
      <alignment vertical="top"/>
      <protection/>
    </xf>
    <xf numFmtId="200" fontId="0" fillId="0" borderId="16" xfId="96" applyNumberFormat="1" applyFont="1" applyBorder="1">
      <alignment vertical="top"/>
      <protection/>
    </xf>
    <xf numFmtId="200" fontId="32" fillId="26" borderId="16" xfId="0" applyNumberFormat="1" applyFont="1" applyFill="1" applyBorder="1" applyAlignment="1">
      <alignment vertical="center" wrapText="1"/>
    </xf>
    <xf numFmtId="200" fontId="5" fillId="26" borderId="16" xfId="96" applyNumberFormat="1" applyFont="1" applyFill="1" applyBorder="1">
      <alignment vertical="top"/>
      <protection/>
    </xf>
    <xf numFmtId="200" fontId="0" fillId="26" borderId="16" xfId="96" applyNumberFormat="1" applyFont="1" applyFill="1" applyBorder="1">
      <alignment vertical="top"/>
      <protection/>
    </xf>
    <xf numFmtId="0" fontId="0" fillId="0" borderId="0" xfId="0" applyAlignment="1">
      <alignment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63" fillId="0" borderId="0" xfId="0" applyFont="1" applyAlignment="1">
      <alignment horizontal="left" vertical="center" indent="5"/>
    </xf>
    <xf numFmtId="0" fontId="64" fillId="0" borderId="0" xfId="0" applyFont="1" applyAlignment="1">
      <alignment horizontal="right" vertical="center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vertical="center"/>
    </xf>
    <xf numFmtId="0" fontId="62" fillId="0" borderId="33" xfId="0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31" xfId="0" applyFont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34" xfId="0" applyFont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63" fillId="0" borderId="31" xfId="0" applyFont="1" applyBorder="1" applyAlignment="1">
      <alignment vertical="center" wrapText="1"/>
    </xf>
    <xf numFmtId="2" fontId="62" fillId="0" borderId="35" xfId="0" applyNumberFormat="1" applyFont="1" applyBorder="1" applyAlignment="1">
      <alignment horizontal="right" vertical="center" wrapText="1"/>
    </xf>
    <xf numFmtId="0" fontId="63" fillId="0" borderId="36" xfId="0" applyFont="1" applyBorder="1" applyAlignment="1">
      <alignment vertical="center" wrapText="1"/>
    </xf>
    <xf numFmtId="0" fontId="63" fillId="0" borderId="37" xfId="0" applyFont="1" applyBorder="1" applyAlignment="1">
      <alignment vertical="center" wrapText="1"/>
    </xf>
    <xf numFmtId="2" fontId="39" fillId="0" borderId="16" xfId="0" applyNumberFormat="1" applyFont="1" applyBorder="1" applyAlignment="1">
      <alignment vertical="center"/>
    </xf>
    <xf numFmtId="4" fontId="44" fillId="26" borderId="16" xfId="96" applyNumberFormat="1" applyFont="1" applyFill="1" applyBorder="1">
      <alignment vertical="top"/>
      <protection/>
    </xf>
    <xf numFmtId="0" fontId="34" fillId="0" borderId="0" xfId="0" applyFont="1" applyBorder="1" applyAlignment="1">
      <alignment vertical="center" wrapText="1"/>
    </xf>
    <xf numFmtId="4" fontId="0" fillId="26" borderId="16" xfId="96" applyNumberFormat="1" applyFont="1" applyFill="1" applyBorder="1">
      <alignment vertical="top"/>
      <protection/>
    </xf>
    <xf numFmtId="0" fontId="0" fillId="26" borderId="0" xfId="0" applyFont="1" applyFill="1" applyAlignment="1">
      <alignment/>
    </xf>
    <xf numFmtId="4" fontId="44" fillId="0" borderId="16" xfId="96" applyNumberFormat="1" applyFont="1" applyBorder="1">
      <alignment vertical="top"/>
      <protection/>
    </xf>
    <xf numFmtId="49" fontId="32" fillId="26" borderId="16" xfId="0" applyNumberFormat="1" applyFont="1" applyFill="1" applyBorder="1" applyAlignment="1" quotePrefix="1">
      <alignment horizontal="center" vertical="center" wrapText="1"/>
    </xf>
    <xf numFmtId="0" fontId="67" fillId="0" borderId="16" xfId="0" applyFont="1" applyBorder="1" applyAlignment="1">
      <alignment vertical="center" wrapText="1"/>
    </xf>
    <xf numFmtId="200" fontId="68" fillId="0" borderId="16" xfId="96" applyNumberFormat="1" applyFont="1" applyBorder="1">
      <alignment vertical="top"/>
      <protection/>
    </xf>
    <xf numFmtId="200" fontId="69" fillId="0" borderId="16" xfId="96" applyNumberFormat="1" applyFont="1" applyBorder="1">
      <alignment vertical="top"/>
      <protection/>
    </xf>
    <xf numFmtId="200" fontId="68" fillId="0" borderId="23" xfId="96" applyNumberFormat="1" applyFont="1" applyBorder="1">
      <alignment vertical="top"/>
      <protection/>
    </xf>
    <xf numFmtId="200" fontId="69" fillId="0" borderId="23" xfId="96" applyNumberFormat="1" applyFont="1" applyBorder="1">
      <alignment vertical="top"/>
      <protection/>
    </xf>
    <xf numFmtId="0" fontId="68" fillId="0" borderId="0" xfId="0" applyNumberFormat="1" applyFont="1" applyFill="1" applyAlignment="1" applyProtection="1">
      <alignment/>
      <protection/>
    </xf>
    <xf numFmtId="0" fontId="70" fillId="0" borderId="0" xfId="0" applyFont="1" applyAlignment="1">
      <alignment horizontal="center"/>
    </xf>
    <xf numFmtId="200" fontId="5" fillId="0" borderId="23" xfId="96" applyNumberFormat="1" applyFont="1" applyBorder="1">
      <alignment vertical="top"/>
      <protection/>
    </xf>
    <xf numFmtId="200" fontId="0" fillId="0" borderId="23" xfId="96" applyNumberFormat="1" applyFont="1" applyBorder="1">
      <alignment vertical="top"/>
      <protection/>
    </xf>
    <xf numFmtId="4" fontId="0" fillId="0" borderId="23" xfId="96" applyNumberFormat="1" applyFont="1" applyBorder="1">
      <alignment vertical="top"/>
      <protection/>
    </xf>
    <xf numFmtId="4" fontId="0" fillId="0" borderId="16" xfId="96" applyNumberFormat="1" applyFont="1" applyBorder="1">
      <alignment vertical="top"/>
      <protection/>
    </xf>
    <xf numFmtId="200" fontId="68" fillId="26" borderId="16" xfId="96" applyNumberFormat="1" applyFont="1" applyFill="1" applyBorder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3" fontId="5" fillId="0" borderId="16" xfId="96" applyNumberFormat="1" applyFont="1" applyBorder="1">
      <alignment vertical="top"/>
      <protection/>
    </xf>
    <xf numFmtId="200" fontId="5" fillId="0" borderId="16" xfId="96" applyNumberFormat="1" applyFont="1" applyBorder="1">
      <alignment vertical="top"/>
      <protection/>
    </xf>
    <xf numFmtId="0" fontId="34" fillId="26" borderId="16" xfId="0" applyFont="1" applyFill="1" applyBorder="1" applyAlignment="1" quotePrefix="1">
      <alignment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200" fontId="41" fillId="0" borderId="16" xfId="0" applyNumberFormat="1" applyFont="1" applyBorder="1" applyAlignment="1">
      <alignment vertical="justify"/>
    </xf>
    <xf numFmtId="4" fontId="0" fillId="26" borderId="23" xfId="96" applyNumberFormat="1" applyFont="1" applyFill="1" applyBorder="1">
      <alignment vertical="top"/>
      <protection/>
    </xf>
    <xf numFmtId="0" fontId="32" fillId="0" borderId="19" xfId="0" applyFont="1" applyBorder="1" applyAlignment="1">
      <alignment horizontal="justify" vertical="center" wrapText="1"/>
    </xf>
    <xf numFmtId="200" fontId="6" fillId="0" borderId="23" xfId="0" applyNumberFormat="1" applyFont="1" applyBorder="1" applyAlignment="1">
      <alignment vertical="justify"/>
    </xf>
    <xf numFmtId="2" fontId="62" fillId="0" borderId="32" xfId="0" applyNumberFormat="1" applyFont="1" applyBorder="1" applyAlignment="1">
      <alignment horizontal="center" vertical="center" wrapText="1"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6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39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2" fillId="0" borderId="40" xfId="0" applyFont="1" applyBorder="1" applyAlignment="1">
      <alignment vertical="center" wrapText="1"/>
    </xf>
    <xf numFmtId="0" fontId="0" fillId="26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26" borderId="38" xfId="0" applyNumberFormat="1" applyFont="1" applyFill="1" applyBorder="1" applyAlignment="1" applyProtection="1">
      <alignment horizontal="center" vertical="center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27" borderId="16" xfId="0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left" vertical="top"/>
      <protection/>
    </xf>
    <xf numFmtId="0" fontId="5" fillId="0" borderId="23" xfId="0" applyFont="1" applyBorder="1" applyAlignment="1">
      <alignment vertical="top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0" fillId="26" borderId="16" xfId="0" applyNumberFormat="1" applyFont="1" applyFill="1" applyBorder="1" applyAlignment="1" applyProtection="1">
      <alignment horizontal="center" vertical="center" wrapText="1"/>
      <protection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38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0" fillId="26" borderId="19" xfId="0" applyNumberFormat="1" applyFont="1" applyFill="1" applyBorder="1" applyAlignment="1" applyProtection="1">
      <alignment horizontal="center" vertical="center" wrapText="1"/>
      <protection/>
    </xf>
    <xf numFmtId="0" fontId="0" fillId="2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7" xfId="0" applyNumberFormat="1" applyFont="1" applyFill="1" applyBorder="1" applyAlignment="1" applyProtection="1">
      <alignment horizontal="center" vertical="center" wrapText="1"/>
      <protection/>
    </xf>
    <xf numFmtId="0" fontId="0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26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41" xfId="0" applyFont="1" applyBorder="1" applyAlignment="1">
      <alignment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3" fillId="0" borderId="43" xfId="0" applyFont="1" applyBorder="1" applyAlignment="1">
      <alignment vertical="center" wrapText="1"/>
    </xf>
    <xf numFmtId="0" fontId="63" fillId="0" borderId="44" xfId="0" applyFont="1" applyBorder="1" applyAlignment="1">
      <alignment vertical="center" wrapText="1"/>
    </xf>
    <xf numFmtId="0" fontId="63" fillId="0" borderId="45" xfId="0" applyFont="1" applyBorder="1" applyAlignment="1">
      <alignment vertical="center" wrapText="1"/>
    </xf>
    <xf numFmtId="0" fontId="63" fillId="0" borderId="46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3" fillId="0" borderId="40" xfId="0" applyFont="1" applyBorder="1" applyAlignment="1">
      <alignment vertical="center" wrapText="1"/>
    </xf>
    <xf numFmtId="0" fontId="63" fillId="0" borderId="41" xfId="0" applyFont="1" applyBorder="1" applyAlignment="1">
      <alignment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0" borderId="4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47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1447800</xdr:colOff>
      <xdr:row>6</xdr:row>
      <xdr:rowOff>66675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7686675" y="151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6"/>
  <sheetViews>
    <sheetView showGridLines="0" showZeros="0" view="pageBreakPreview" zoomScaleSheetLayoutView="100" zoomScalePageLayoutView="0" workbookViewId="0" topLeftCell="A88">
      <selection activeCell="A91" sqref="A91"/>
    </sheetView>
  </sheetViews>
  <sheetFormatPr defaultColWidth="9.16015625" defaultRowHeight="12.75"/>
  <cols>
    <col min="1" max="1" width="18.33203125" style="2" customWidth="1"/>
    <col min="2" max="2" width="48.5" style="2" customWidth="1"/>
    <col min="3" max="3" width="29.5" style="2" customWidth="1"/>
    <col min="4" max="4" width="23.16015625" style="2" customWidth="1"/>
    <col min="5" max="5" width="22.16015625" style="2" customWidth="1"/>
    <col min="6" max="6" width="20" style="2" customWidth="1"/>
    <col min="7" max="12" width="9.16015625" style="2" customWidth="1"/>
    <col min="13" max="244" width="9.16015625" style="37" customWidth="1"/>
    <col min="245" max="253" width="9.16015625" style="2" customWidth="1"/>
    <col min="254" max="16384" width="9.16015625" style="37" customWidth="1"/>
  </cols>
  <sheetData>
    <row r="1" spans="1:253" s="42" customFormat="1" ht="18.75">
      <c r="A1" s="94"/>
      <c r="B1" s="94"/>
      <c r="C1" s="94"/>
      <c r="D1" s="94" t="s">
        <v>61</v>
      </c>
      <c r="E1" s="94"/>
      <c r="F1" s="94"/>
      <c r="G1" s="41"/>
      <c r="H1" s="41"/>
      <c r="I1" s="41"/>
      <c r="J1" s="41"/>
      <c r="K1" s="41"/>
      <c r="L1" s="41"/>
      <c r="IK1" s="41"/>
      <c r="IL1" s="41"/>
      <c r="IM1" s="41"/>
      <c r="IN1" s="41"/>
      <c r="IO1" s="41"/>
      <c r="IP1" s="41"/>
      <c r="IQ1" s="41"/>
      <c r="IR1" s="41"/>
      <c r="IS1" s="41"/>
    </row>
    <row r="2" spans="1:6" ht="18.75">
      <c r="A2" s="94"/>
      <c r="B2" s="94"/>
      <c r="C2" s="94" t="s">
        <v>443</v>
      </c>
      <c r="D2" s="94"/>
      <c r="E2" s="94"/>
      <c r="F2" s="94"/>
    </row>
    <row r="3" spans="1:13" ht="16.5" customHeight="1">
      <c r="A3" s="94"/>
      <c r="B3" s="94"/>
      <c r="C3" s="94" t="s">
        <v>438</v>
      </c>
      <c r="D3" s="94"/>
      <c r="E3" s="94"/>
      <c r="F3" s="94"/>
      <c r="M3" s="2"/>
    </row>
    <row r="4" spans="1:6" ht="18.75">
      <c r="A4" s="94"/>
      <c r="B4" s="94"/>
      <c r="C4" s="94" t="s">
        <v>439</v>
      </c>
      <c r="D4" s="94"/>
      <c r="E4" s="94"/>
      <c r="F4" s="94"/>
    </row>
    <row r="5" spans="1:6" ht="18.75">
      <c r="A5" s="94"/>
      <c r="B5" s="94"/>
      <c r="C5" s="94"/>
      <c r="D5" s="94"/>
      <c r="E5" s="94"/>
      <c r="F5" s="94"/>
    </row>
    <row r="6" spans="1:6" ht="18.75">
      <c r="A6" s="249" t="s">
        <v>440</v>
      </c>
      <c r="B6" s="250"/>
      <c r="C6" s="250"/>
      <c r="D6" s="250"/>
      <c r="E6" s="250"/>
      <c r="F6" s="250"/>
    </row>
    <row r="7" spans="1:6" ht="20.25" customHeight="1">
      <c r="A7" s="153"/>
      <c r="B7" s="158">
        <v>22511000000</v>
      </c>
      <c r="C7" s="154"/>
      <c r="D7" s="154"/>
      <c r="E7" s="154"/>
      <c r="F7" s="154"/>
    </row>
    <row r="8" spans="1:6" ht="16.5" customHeight="1">
      <c r="A8" s="94"/>
      <c r="B8" s="40" t="s">
        <v>282</v>
      </c>
      <c r="C8" s="94"/>
      <c r="D8" s="94"/>
      <c r="E8" s="94"/>
      <c r="F8" s="95" t="s">
        <v>62</v>
      </c>
    </row>
    <row r="9" spans="1:6" ht="18.75">
      <c r="A9" s="251" t="s">
        <v>170</v>
      </c>
      <c r="B9" s="251" t="s">
        <v>63</v>
      </c>
      <c r="C9" s="252" t="s">
        <v>57</v>
      </c>
      <c r="D9" s="251" t="s">
        <v>182</v>
      </c>
      <c r="E9" s="251" t="s">
        <v>183</v>
      </c>
      <c r="F9" s="251"/>
    </row>
    <row r="10" spans="1:6" ht="12.75">
      <c r="A10" s="251"/>
      <c r="B10" s="251"/>
      <c r="C10" s="251"/>
      <c r="D10" s="251"/>
      <c r="E10" s="251" t="s">
        <v>57</v>
      </c>
      <c r="F10" s="251" t="s">
        <v>58</v>
      </c>
    </row>
    <row r="11" spans="1:6" ht="44.25" customHeight="1">
      <c r="A11" s="251"/>
      <c r="B11" s="251"/>
      <c r="C11" s="251"/>
      <c r="D11" s="251"/>
      <c r="E11" s="251"/>
      <c r="F11" s="251"/>
    </row>
    <row r="12" spans="1:6" ht="18.75">
      <c r="A12" s="96">
        <v>1</v>
      </c>
      <c r="B12" s="96">
        <v>2</v>
      </c>
      <c r="C12" s="97">
        <v>3</v>
      </c>
      <c r="D12" s="96">
        <v>4</v>
      </c>
      <c r="E12" s="96">
        <v>5</v>
      </c>
      <c r="F12" s="96">
        <v>6</v>
      </c>
    </row>
    <row r="13" spans="1:6" ht="20.25" customHeight="1">
      <c r="A13" s="98">
        <v>10000000</v>
      </c>
      <c r="B13" s="99" t="s">
        <v>64</v>
      </c>
      <c r="C13" s="107">
        <f>C14+C22+C28+C34+C51</f>
        <v>115747801</v>
      </c>
      <c r="D13" s="107">
        <f>D14+D22+D28+D34+D51</f>
        <v>115677801</v>
      </c>
      <c r="E13" s="107">
        <f>E14+E22+E28+E34+E51</f>
        <v>70000</v>
      </c>
      <c r="F13" s="107">
        <f>F14+F22+F28+F34+F51</f>
        <v>0</v>
      </c>
    </row>
    <row r="14" spans="1:6" ht="72">
      <c r="A14" s="98">
        <v>11000000</v>
      </c>
      <c r="B14" s="99" t="s">
        <v>65</v>
      </c>
      <c r="C14" s="107">
        <f aca="true" t="shared" si="0" ref="C14:C72">D14</f>
        <v>74338801</v>
      </c>
      <c r="D14" s="107">
        <f>D15+D20</f>
        <v>74338801</v>
      </c>
      <c r="E14" s="107">
        <f>E15+E20</f>
        <v>0</v>
      </c>
      <c r="F14" s="107">
        <f>F15+F20</f>
        <v>0</v>
      </c>
    </row>
    <row r="15" spans="1:6" ht="36">
      <c r="A15" s="98">
        <v>11010000</v>
      </c>
      <c r="B15" s="99" t="s">
        <v>66</v>
      </c>
      <c r="C15" s="107">
        <f t="shared" si="0"/>
        <v>74303801</v>
      </c>
      <c r="D15" s="107">
        <f>SUM(D16:D19)</f>
        <v>74303801</v>
      </c>
      <c r="E15" s="107"/>
      <c r="F15" s="107"/>
    </row>
    <row r="16" spans="1:6" ht="93.75">
      <c r="A16" s="102">
        <v>11010100</v>
      </c>
      <c r="B16" s="103" t="s">
        <v>67</v>
      </c>
      <c r="C16" s="104">
        <f t="shared" si="0"/>
        <v>58993801</v>
      </c>
      <c r="D16" s="105">
        <v>58993801</v>
      </c>
      <c r="E16" s="105"/>
      <c r="F16" s="105"/>
    </row>
    <row r="17" spans="1:6" ht="168.75">
      <c r="A17" s="102">
        <v>11010200</v>
      </c>
      <c r="B17" s="103" t="s">
        <v>68</v>
      </c>
      <c r="C17" s="104">
        <f t="shared" si="0"/>
        <v>2260000</v>
      </c>
      <c r="D17" s="105">
        <v>2260000</v>
      </c>
      <c r="E17" s="105"/>
      <c r="F17" s="105"/>
    </row>
    <row r="18" spans="1:6" ht="83.25" customHeight="1">
      <c r="A18" s="102">
        <v>11010400</v>
      </c>
      <c r="B18" s="103" t="s">
        <v>69</v>
      </c>
      <c r="C18" s="104">
        <f t="shared" si="0"/>
        <v>12500000</v>
      </c>
      <c r="D18" s="105">
        <v>12500000</v>
      </c>
      <c r="E18" s="105"/>
      <c r="F18" s="105"/>
    </row>
    <row r="19" spans="1:6" ht="75">
      <c r="A19" s="102">
        <v>11010500</v>
      </c>
      <c r="B19" s="103" t="s">
        <v>70</v>
      </c>
      <c r="C19" s="104">
        <f t="shared" si="0"/>
        <v>550000</v>
      </c>
      <c r="D19" s="105">
        <v>550000</v>
      </c>
      <c r="E19" s="105"/>
      <c r="F19" s="105"/>
    </row>
    <row r="20" spans="1:6" ht="36">
      <c r="A20" s="98">
        <v>11020000</v>
      </c>
      <c r="B20" s="99" t="s">
        <v>71</v>
      </c>
      <c r="C20" s="104">
        <f t="shared" si="0"/>
        <v>35000</v>
      </c>
      <c r="D20" s="101">
        <v>35000</v>
      </c>
      <c r="E20" s="101"/>
      <c r="F20" s="101"/>
    </row>
    <row r="21" spans="1:6" ht="56.25">
      <c r="A21" s="102">
        <v>11020200</v>
      </c>
      <c r="B21" s="103" t="s">
        <v>72</v>
      </c>
      <c r="C21" s="104">
        <f t="shared" si="0"/>
        <v>35000</v>
      </c>
      <c r="D21" s="105">
        <v>35000</v>
      </c>
      <c r="E21" s="105"/>
      <c r="F21" s="105"/>
    </row>
    <row r="22" spans="1:6" ht="54">
      <c r="A22" s="98">
        <v>13000000</v>
      </c>
      <c r="B22" s="99" t="s">
        <v>73</v>
      </c>
      <c r="C22" s="107">
        <f t="shared" si="0"/>
        <v>1903000</v>
      </c>
      <c r="D22" s="101">
        <f>SUM(D23+D26)</f>
        <v>1903000</v>
      </c>
      <c r="E22" s="101"/>
      <c r="F22" s="101"/>
    </row>
    <row r="23" spans="1:6" ht="54">
      <c r="A23" s="98">
        <v>13010000</v>
      </c>
      <c r="B23" s="99" t="s">
        <v>74</v>
      </c>
      <c r="C23" s="107">
        <f t="shared" si="0"/>
        <v>1900000</v>
      </c>
      <c r="D23" s="101">
        <f>D24+D25</f>
        <v>1900000</v>
      </c>
      <c r="E23" s="101"/>
      <c r="F23" s="101"/>
    </row>
    <row r="24" spans="1:6" ht="93.75">
      <c r="A24" s="102">
        <v>13010100</v>
      </c>
      <c r="B24" s="103" t="s">
        <v>265</v>
      </c>
      <c r="C24" s="104">
        <f t="shared" si="0"/>
        <v>400000</v>
      </c>
      <c r="D24" s="102">
        <v>400000</v>
      </c>
      <c r="E24" s="101"/>
      <c r="F24" s="101"/>
    </row>
    <row r="25" spans="1:6" ht="131.25">
      <c r="A25" s="102">
        <v>13010200</v>
      </c>
      <c r="B25" s="103" t="s">
        <v>75</v>
      </c>
      <c r="C25" s="104">
        <f t="shared" si="0"/>
        <v>1500000</v>
      </c>
      <c r="D25" s="105">
        <v>1500000</v>
      </c>
      <c r="E25" s="105"/>
      <c r="F25" s="105"/>
    </row>
    <row r="26" spans="1:6" ht="57" customHeight="1">
      <c r="A26" s="159">
        <v>13030000</v>
      </c>
      <c r="B26" s="160" t="s">
        <v>409</v>
      </c>
      <c r="C26" s="107">
        <f t="shared" si="0"/>
        <v>3000</v>
      </c>
      <c r="D26" s="137">
        <v>3000</v>
      </c>
      <c r="E26" s="105"/>
      <c r="F26" s="105"/>
    </row>
    <row r="27" spans="1:6" ht="75">
      <c r="A27" s="102">
        <v>13030100</v>
      </c>
      <c r="B27" s="103" t="s">
        <v>281</v>
      </c>
      <c r="C27" s="104">
        <f t="shared" si="0"/>
        <v>3000</v>
      </c>
      <c r="D27" s="105">
        <v>3000</v>
      </c>
      <c r="E27" s="105"/>
      <c r="F27" s="105"/>
    </row>
    <row r="28" spans="1:6" ht="36">
      <c r="A28" s="98">
        <v>14000000</v>
      </c>
      <c r="B28" s="99" t="s">
        <v>76</v>
      </c>
      <c r="C28" s="107">
        <f t="shared" si="0"/>
        <v>11200000</v>
      </c>
      <c r="D28" s="100">
        <f>D29+D32+D33</f>
        <v>11200000</v>
      </c>
      <c r="E28" s="101"/>
      <c r="F28" s="101"/>
    </row>
    <row r="29" spans="1:6" ht="56.25">
      <c r="A29" s="102">
        <v>14020000</v>
      </c>
      <c r="B29" s="103" t="s">
        <v>345</v>
      </c>
      <c r="C29" s="104">
        <f t="shared" si="0"/>
        <v>2300000</v>
      </c>
      <c r="D29" s="101">
        <v>2300000</v>
      </c>
      <c r="E29" s="101"/>
      <c r="F29" s="101"/>
    </row>
    <row r="30" spans="1:6" ht="18.75">
      <c r="A30" s="103">
        <v>14021900</v>
      </c>
      <c r="B30" s="103" t="s">
        <v>346</v>
      </c>
      <c r="C30" s="104">
        <f t="shared" si="0"/>
        <v>2300000</v>
      </c>
      <c r="D30" s="101">
        <v>2300000</v>
      </c>
      <c r="E30" s="101"/>
      <c r="F30" s="101"/>
    </row>
    <row r="31" spans="1:6" ht="56.25">
      <c r="A31" s="103">
        <v>14030000</v>
      </c>
      <c r="B31" s="103" t="s">
        <v>348</v>
      </c>
      <c r="C31" s="104">
        <f t="shared" si="0"/>
        <v>7700000</v>
      </c>
      <c r="D31" s="101">
        <v>7700000</v>
      </c>
      <c r="E31" s="101"/>
      <c r="F31" s="101"/>
    </row>
    <row r="32" spans="1:6" ht="18.75">
      <c r="A32" s="103">
        <v>14031900</v>
      </c>
      <c r="B32" s="103" t="s">
        <v>346</v>
      </c>
      <c r="C32" s="104">
        <f t="shared" si="0"/>
        <v>7700000</v>
      </c>
      <c r="D32" s="101">
        <v>7700000</v>
      </c>
      <c r="E32" s="101"/>
      <c r="F32" s="101"/>
    </row>
    <row r="33" spans="1:6" ht="75">
      <c r="A33" s="102">
        <v>14040000</v>
      </c>
      <c r="B33" s="103" t="s">
        <v>77</v>
      </c>
      <c r="C33" s="104">
        <f t="shared" si="0"/>
        <v>1200000</v>
      </c>
      <c r="D33" s="105">
        <v>1200000</v>
      </c>
      <c r="E33" s="105"/>
      <c r="F33" s="105"/>
    </row>
    <row r="34" spans="1:6" ht="90">
      <c r="A34" s="98">
        <v>18000000</v>
      </c>
      <c r="B34" s="99" t="s">
        <v>444</v>
      </c>
      <c r="C34" s="107">
        <f t="shared" si="0"/>
        <v>28236000</v>
      </c>
      <c r="D34" s="101">
        <f>D35+D44+D47</f>
        <v>28236000</v>
      </c>
      <c r="E34" s="101"/>
      <c r="F34" s="101"/>
    </row>
    <row r="35" spans="1:6" ht="18.75">
      <c r="A35" s="98">
        <v>18010000</v>
      </c>
      <c r="B35" s="99" t="s">
        <v>78</v>
      </c>
      <c r="C35" s="107">
        <f t="shared" si="0"/>
        <v>13656000</v>
      </c>
      <c r="D35" s="101">
        <f>SUM(D36:D43)</f>
        <v>13656000</v>
      </c>
      <c r="E35" s="101"/>
      <c r="F35" s="101"/>
    </row>
    <row r="36" spans="1:6" ht="93.75">
      <c r="A36" s="102">
        <v>18010100</v>
      </c>
      <c r="B36" s="103" t="s">
        <v>79</v>
      </c>
      <c r="C36" s="104">
        <f t="shared" si="0"/>
        <v>16000</v>
      </c>
      <c r="D36" s="105">
        <v>16000</v>
      </c>
      <c r="E36" s="105"/>
      <c r="F36" s="105"/>
    </row>
    <row r="37" spans="1:6" ht="93.75">
      <c r="A37" s="102">
        <v>18010200</v>
      </c>
      <c r="B37" s="103" t="s">
        <v>80</v>
      </c>
      <c r="C37" s="104">
        <f t="shared" si="0"/>
        <v>140000</v>
      </c>
      <c r="D37" s="105">
        <v>140000</v>
      </c>
      <c r="E37" s="105"/>
      <c r="F37" s="105"/>
    </row>
    <row r="38" spans="1:6" ht="93.75">
      <c r="A38" s="102">
        <v>18010300</v>
      </c>
      <c r="B38" s="103" t="s">
        <v>81</v>
      </c>
      <c r="C38" s="104">
        <f t="shared" si="0"/>
        <v>320000</v>
      </c>
      <c r="D38" s="105">
        <v>320000</v>
      </c>
      <c r="E38" s="105"/>
      <c r="F38" s="105"/>
    </row>
    <row r="39" spans="1:6" ht="93.75">
      <c r="A39" s="102">
        <v>18010400</v>
      </c>
      <c r="B39" s="103" t="s">
        <v>82</v>
      </c>
      <c r="C39" s="104">
        <f t="shared" si="0"/>
        <v>1350000</v>
      </c>
      <c r="D39" s="105">
        <v>1350000</v>
      </c>
      <c r="E39" s="105"/>
      <c r="F39" s="105"/>
    </row>
    <row r="40" spans="1:6" ht="37.5">
      <c r="A40" s="102">
        <v>18010500</v>
      </c>
      <c r="B40" s="103" t="s">
        <v>83</v>
      </c>
      <c r="C40" s="104">
        <f t="shared" si="0"/>
        <v>630000</v>
      </c>
      <c r="D40" s="105">
        <v>630000</v>
      </c>
      <c r="E40" s="105"/>
      <c r="F40" s="105"/>
    </row>
    <row r="41" spans="1:6" ht="37.5">
      <c r="A41" s="102">
        <v>18010600</v>
      </c>
      <c r="B41" s="103" t="s">
        <v>84</v>
      </c>
      <c r="C41" s="104">
        <f t="shared" si="0"/>
        <v>8800000</v>
      </c>
      <c r="D41" s="105">
        <v>8800000</v>
      </c>
      <c r="E41" s="105"/>
      <c r="F41" s="105"/>
    </row>
    <row r="42" spans="1:6" ht="37.5">
      <c r="A42" s="102">
        <v>18010700</v>
      </c>
      <c r="B42" s="103" t="s">
        <v>85</v>
      </c>
      <c r="C42" s="104">
        <f t="shared" si="0"/>
        <v>650000</v>
      </c>
      <c r="D42" s="105">
        <v>650000</v>
      </c>
      <c r="E42" s="105"/>
      <c r="F42" s="105"/>
    </row>
    <row r="43" spans="1:6" ht="18.75">
      <c r="A43" s="102">
        <v>18010900</v>
      </c>
      <c r="B43" s="103" t="s">
        <v>86</v>
      </c>
      <c r="C43" s="104">
        <f t="shared" si="0"/>
        <v>1750000</v>
      </c>
      <c r="D43" s="105">
        <v>1750000</v>
      </c>
      <c r="E43" s="105"/>
      <c r="F43" s="105"/>
    </row>
    <row r="44" spans="1:6" ht="18.75">
      <c r="A44" s="98">
        <v>18030000</v>
      </c>
      <c r="B44" s="99" t="s">
        <v>87</v>
      </c>
      <c r="C44" s="107">
        <f t="shared" si="0"/>
        <v>20000</v>
      </c>
      <c r="D44" s="101">
        <f>SUM(D45+D46)</f>
        <v>20000</v>
      </c>
      <c r="E44" s="101"/>
      <c r="F44" s="101"/>
    </row>
    <row r="45" spans="1:6" ht="37.5">
      <c r="A45" s="102">
        <v>18030100</v>
      </c>
      <c r="B45" s="103" t="s">
        <v>152</v>
      </c>
      <c r="C45" s="104">
        <f t="shared" si="0"/>
        <v>3000</v>
      </c>
      <c r="D45" s="105">
        <v>3000</v>
      </c>
      <c r="E45" s="101"/>
      <c r="F45" s="101"/>
    </row>
    <row r="46" spans="1:6" ht="37.5">
      <c r="A46" s="102">
        <v>18030200</v>
      </c>
      <c r="B46" s="103" t="s">
        <v>88</v>
      </c>
      <c r="C46" s="104">
        <f t="shared" si="0"/>
        <v>17000</v>
      </c>
      <c r="D46" s="105">
        <v>17000</v>
      </c>
      <c r="E46" s="105"/>
      <c r="F46" s="105"/>
    </row>
    <row r="47" spans="1:6" ht="18.75">
      <c r="A47" s="98">
        <v>18050000</v>
      </c>
      <c r="B47" s="99" t="s">
        <v>89</v>
      </c>
      <c r="C47" s="107">
        <f t="shared" si="0"/>
        <v>14560000</v>
      </c>
      <c r="D47" s="101">
        <f>SUM(D48:D50)</f>
        <v>14560000</v>
      </c>
      <c r="E47" s="101"/>
      <c r="F47" s="101"/>
    </row>
    <row r="48" spans="1:6" ht="37.5">
      <c r="A48" s="102">
        <v>18050300</v>
      </c>
      <c r="B48" s="103" t="s">
        <v>90</v>
      </c>
      <c r="C48" s="104">
        <f t="shared" si="0"/>
        <v>380000</v>
      </c>
      <c r="D48" s="105">
        <v>380000</v>
      </c>
      <c r="E48" s="105"/>
      <c r="F48" s="105"/>
    </row>
    <row r="49" spans="1:6" ht="18.75">
      <c r="A49" s="102">
        <v>18050400</v>
      </c>
      <c r="B49" s="103" t="s">
        <v>91</v>
      </c>
      <c r="C49" s="104">
        <f t="shared" si="0"/>
        <v>8000000</v>
      </c>
      <c r="D49" s="105">
        <v>8000000</v>
      </c>
      <c r="E49" s="105"/>
      <c r="F49" s="105"/>
    </row>
    <row r="50" spans="1:6" ht="150">
      <c r="A50" s="102">
        <v>18050500</v>
      </c>
      <c r="B50" s="103" t="s">
        <v>92</v>
      </c>
      <c r="C50" s="104">
        <f t="shared" si="0"/>
        <v>6180000</v>
      </c>
      <c r="D50" s="105">
        <v>6180000</v>
      </c>
      <c r="E50" s="105"/>
      <c r="F50" s="105"/>
    </row>
    <row r="51" spans="1:6" ht="18.75">
      <c r="A51" s="98">
        <v>19000000</v>
      </c>
      <c r="B51" s="99" t="s">
        <v>93</v>
      </c>
      <c r="C51" s="107">
        <f aca="true" t="shared" si="1" ref="C51:C56">D51+E51</f>
        <v>70000</v>
      </c>
      <c r="D51" s="101"/>
      <c r="E51" s="101">
        <v>70000</v>
      </c>
      <c r="F51" s="101"/>
    </row>
    <row r="52" spans="1:6" ht="18.75">
      <c r="A52" s="98">
        <v>19010000</v>
      </c>
      <c r="B52" s="99" t="s">
        <v>94</v>
      </c>
      <c r="C52" s="107">
        <f t="shared" si="1"/>
        <v>70000</v>
      </c>
      <c r="D52" s="101"/>
      <c r="E52" s="101">
        <v>70000</v>
      </c>
      <c r="F52" s="101"/>
    </row>
    <row r="53" spans="1:6" ht="150">
      <c r="A53" s="102">
        <v>19010100</v>
      </c>
      <c r="B53" s="103" t="s">
        <v>445</v>
      </c>
      <c r="C53" s="104">
        <f t="shared" si="1"/>
        <v>20000</v>
      </c>
      <c r="D53" s="105"/>
      <c r="E53" s="105">
        <v>20000</v>
      </c>
      <c r="F53" s="105"/>
    </row>
    <row r="54" spans="1:6" ht="56.25">
      <c r="A54" s="102">
        <v>19010200</v>
      </c>
      <c r="B54" s="103" t="s">
        <v>95</v>
      </c>
      <c r="C54" s="104">
        <f t="shared" si="1"/>
        <v>5000</v>
      </c>
      <c r="D54" s="105"/>
      <c r="E54" s="105">
        <v>5000</v>
      </c>
      <c r="F54" s="105"/>
    </row>
    <row r="55" spans="1:6" ht="93.75">
      <c r="A55" s="102">
        <v>19010300</v>
      </c>
      <c r="B55" s="103" t="s">
        <v>96</v>
      </c>
      <c r="C55" s="104">
        <f t="shared" si="1"/>
        <v>45000</v>
      </c>
      <c r="D55" s="105"/>
      <c r="E55" s="105">
        <v>45000</v>
      </c>
      <c r="F55" s="105"/>
    </row>
    <row r="56" spans="1:6" ht="18.75">
      <c r="A56" s="98">
        <v>20000000</v>
      </c>
      <c r="B56" s="99" t="s">
        <v>97</v>
      </c>
      <c r="C56" s="104">
        <f t="shared" si="1"/>
        <v>6411778</v>
      </c>
      <c r="D56" s="101">
        <f>D57+D61+D71</f>
        <v>861000</v>
      </c>
      <c r="E56" s="101">
        <f>E57+E61+E71+E73</f>
        <v>5550778</v>
      </c>
      <c r="F56" s="101"/>
    </row>
    <row r="57" spans="1:6" ht="54">
      <c r="A57" s="98">
        <v>21000000</v>
      </c>
      <c r="B57" s="99" t="s">
        <v>98</v>
      </c>
      <c r="C57" s="104">
        <f t="shared" si="0"/>
        <v>71000</v>
      </c>
      <c r="D57" s="101">
        <f>D58</f>
        <v>71000</v>
      </c>
      <c r="E57" s="101">
        <f>E58</f>
        <v>0</v>
      </c>
      <c r="F57" s="101"/>
    </row>
    <row r="58" spans="1:6" ht="18.75">
      <c r="A58" s="98">
        <v>21080000</v>
      </c>
      <c r="B58" s="99" t="s">
        <v>99</v>
      </c>
      <c r="C58" s="104">
        <f t="shared" si="0"/>
        <v>71000</v>
      </c>
      <c r="D58" s="137">
        <f>SUM(D59:D60)</f>
        <v>71000</v>
      </c>
      <c r="E58" s="101"/>
      <c r="F58" s="101"/>
    </row>
    <row r="59" spans="1:6" ht="37.5">
      <c r="A59" s="102">
        <v>21081100</v>
      </c>
      <c r="B59" s="103" t="s">
        <v>100</v>
      </c>
      <c r="C59" s="104">
        <f t="shared" si="0"/>
        <v>19000</v>
      </c>
      <c r="D59" s="105">
        <v>19000</v>
      </c>
      <c r="E59" s="105"/>
      <c r="F59" s="105"/>
    </row>
    <row r="60" spans="1:6" ht="95.25" customHeight="1">
      <c r="A60" s="102">
        <v>21081500</v>
      </c>
      <c r="B60" s="103" t="s">
        <v>446</v>
      </c>
      <c r="C60" s="104">
        <f t="shared" si="0"/>
        <v>52000</v>
      </c>
      <c r="D60" s="105">
        <v>52000</v>
      </c>
      <c r="E60" s="105"/>
      <c r="F60" s="105"/>
    </row>
    <row r="61" spans="1:6" ht="72">
      <c r="A61" s="98">
        <v>22000000</v>
      </c>
      <c r="B61" s="99" t="s">
        <v>101</v>
      </c>
      <c r="C61" s="104">
        <f t="shared" si="0"/>
        <v>780000</v>
      </c>
      <c r="D61" s="101">
        <f>D62+D66+D67</f>
        <v>780000</v>
      </c>
      <c r="E61" s="101"/>
      <c r="F61" s="101"/>
    </row>
    <row r="62" spans="1:6" ht="36">
      <c r="A62" s="98">
        <v>22010000</v>
      </c>
      <c r="B62" s="99" t="s">
        <v>102</v>
      </c>
      <c r="C62" s="104">
        <f t="shared" si="0"/>
        <v>700000</v>
      </c>
      <c r="D62" s="101">
        <f>D63+D64</f>
        <v>700000</v>
      </c>
      <c r="E62" s="101"/>
      <c r="F62" s="101"/>
    </row>
    <row r="63" spans="1:6" ht="37.5">
      <c r="A63" s="102">
        <v>22012500</v>
      </c>
      <c r="B63" s="103" t="s">
        <v>103</v>
      </c>
      <c r="C63" s="104">
        <f t="shared" si="0"/>
        <v>500000</v>
      </c>
      <c r="D63" s="105">
        <v>500000</v>
      </c>
      <c r="E63" s="105"/>
      <c r="F63" s="105"/>
    </row>
    <row r="64" spans="1:6" ht="75">
      <c r="A64" s="102">
        <v>22012600</v>
      </c>
      <c r="B64" s="103" t="s">
        <v>146</v>
      </c>
      <c r="C64" s="104">
        <f t="shared" si="0"/>
        <v>200000</v>
      </c>
      <c r="D64" s="105">
        <v>200000</v>
      </c>
      <c r="E64" s="105"/>
      <c r="F64" s="105"/>
    </row>
    <row r="65" spans="1:6" ht="75">
      <c r="A65" s="159">
        <v>220800000</v>
      </c>
      <c r="B65" s="160" t="s">
        <v>447</v>
      </c>
      <c r="C65" s="107">
        <v>15000</v>
      </c>
      <c r="D65" s="137">
        <v>15000</v>
      </c>
      <c r="E65" s="105"/>
      <c r="F65" s="105"/>
    </row>
    <row r="66" spans="1:6" ht="93.75">
      <c r="A66" s="102">
        <v>220804000</v>
      </c>
      <c r="B66" s="103" t="s">
        <v>308</v>
      </c>
      <c r="C66" s="104">
        <f t="shared" si="0"/>
        <v>15000</v>
      </c>
      <c r="D66" s="105">
        <v>15000</v>
      </c>
      <c r="E66" s="105"/>
      <c r="F66" s="105"/>
    </row>
    <row r="67" spans="1:6" ht="18.75">
      <c r="A67" s="98">
        <v>22090000</v>
      </c>
      <c r="B67" s="99" t="s">
        <v>104</v>
      </c>
      <c r="C67" s="104">
        <f t="shared" si="0"/>
        <v>65000</v>
      </c>
      <c r="D67" s="101">
        <f>SUM(D68:D69)</f>
        <v>65000</v>
      </c>
      <c r="E67" s="101"/>
      <c r="F67" s="101"/>
    </row>
    <row r="68" spans="1:6" ht="93.75">
      <c r="A68" s="102">
        <v>22090100</v>
      </c>
      <c r="B68" s="103" t="s">
        <v>105</v>
      </c>
      <c r="C68" s="104">
        <f t="shared" si="0"/>
        <v>60000</v>
      </c>
      <c r="D68" s="105">
        <v>60000</v>
      </c>
      <c r="E68" s="105"/>
      <c r="F68" s="105"/>
    </row>
    <row r="69" spans="1:6" ht="78.75" customHeight="1">
      <c r="A69" s="102">
        <v>22090400</v>
      </c>
      <c r="B69" s="103" t="s">
        <v>106</v>
      </c>
      <c r="C69" s="104">
        <f t="shared" si="0"/>
        <v>5000</v>
      </c>
      <c r="D69" s="105">
        <v>5000</v>
      </c>
      <c r="E69" s="105"/>
      <c r="F69" s="105"/>
    </row>
    <row r="70" spans="1:6" ht="36">
      <c r="A70" s="99">
        <v>24000000</v>
      </c>
      <c r="B70" s="99" t="s">
        <v>285</v>
      </c>
      <c r="C70" s="107">
        <v>10000</v>
      </c>
      <c r="D70" s="137">
        <v>10000</v>
      </c>
      <c r="E70" s="105"/>
      <c r="F70" s="105"/>
    </row>
    <row r="71" spans="1:6" ht="18.75">
      <c r="A71" s="98">
        <v>24060000</v>
      </c>
      <c r="B71" s="99" t="s">
        <v>99</v>
      </c>
      <c r="C71" s="107">
        <f t="shared" si="0"/>
        <v>10000</v>
      </c>
      <c r="D71" s="137">
        <f>D72</f>
        <v>10000</v>
      </c>
      <c r="E71" s="137"/>
      <c r="F71" s="137"/>
    </row>
    <row r="72" spans="1:6" ht="18.75">
      <c r="A72" s="102">
        <v>24060300</v>
      </c>
      <c r="B72" s="103" t="s">
        <v>99</v>
      </c>
      <c r="C72" s="104">
        <f t="shared" si="0"/>
        <v>10000</v>
      </c>
      <c r="D72" s="105">
        <v>10000</v>
      </c>
      <c r="E72" s="105"/>
      <c r="F72" s="105"/>
    </row>
    <row r="73" spans="1:6" ht="36">
      <c r="A73" s="98">
        <v>25000000</v>
      </c>
      <c r="B73" s="99" t="s">
        <v>107</v>
      </c>
      <c r="C73" s="100">
        <f>D73+E73</f>
        <v>5550778</v>
      </c>
      <c r="D73" s="101"/>
      <c r="E73" s="101">
        <f>E74</f>
        <v>5550778</v>
      </c>
      <c r="F73" s="101"/>
    </row>
    <row r="74" spans="1:6" ht="72">
      <c r="A74" s="98">
        <v>25010000</v>
      </c>
      <c r="B74" s="99" t="s">
        <v>108</v>
      </c>
      <c r="C74" s="100">
        <f>D74+E74</f>
        <v>5550778</v>
      </c>
      <c r="D74" s="101"/>
      <c r="E74" s="101">
        <f>E75+E76</f>
        <v>5550778</v>
      </c>
      <c r="F74" s="101"/>
    </row>
    <row r="75" spans="1:6" ht="56.25">
      <c r="A75" s="102">
        <v>25010100</v>
      </c>
      <c r="B75" s="103" t="s">
        <v>110</v>
      </c>
      <c r="C75" s="100">
        <f>E75</f>
        <v>5416412</v>
      </c>
      <c r="D75" s="105"/>
      <c r="E75" s="105">
        <v>5416412</v>
      </c>
      <c r="F75" s="105"/>
    </row>
    <row r="76" spans="1:6" ht="96" customHeight="1">
      <c r="A76" s="102">
        <v>25010300</v>
      </c>
      <c r="B76" s="103" t="s">
        <v>307</v>
      </c>
      <c r="C76" s="100">
        <f>E76</f>
        <v>134366</v>
      </c>
      <c r="D76" s="105"/>
      <c r="E76" s="105">
        <v>134366</v>
      </c>
      <c r="F76" s="105"/>
    </row>
    <row r="77" spans="1:6" ht="36">
      <c r="A77" s="98">
        <v>30000000</v>
      </c>
      <c r="B77" s="99" t="s">
        <v>111</v>
      </c>
      <c r="C77" s="100">
        <f>D77+E77</f>
        <v>182500</v>
      </c>
      <c r="D77" s="101"/>
      <c r="E77" s="101">
        <v>182500</v>
      </c>
      <c r="F77" s="101">
        <v>182500</v>
      </c>
    </row>
    <row r="78" spans="1:6" ht="36">
      <c r="A78" s="98">
        <v>33000000</v>
      </c>
      <c r="B78" s="99" t="s">
        <v>139</v>
      </c>
      <c r="C78" s="100">
        <f>C79</f>
        <v>182500</v>
      </c>
      <c r="D78" s="101"/>
      <c r="E78" s="101">
        <f>E79</f>
        <v>182500</v>
      </c>
      <c r="F78" s="101">
        <f>F79</f>
        <v>182500</v>
      </c>
    </row>
    <row r="79" spans="1:6" ht="18">
      <c r="A79" s="98">
        <v>33010000</v>
      </c>
      <c r="B79" s="99" t="s">
        <v>140</v>
      </c>
      <c r="C79" s="100">
        <f>C80</f>
        <v>182500</v>
      </c>
      <c r="D79" s="101"/>
      <c r="E79" s="101">
        <f>E80</f>
        <v>182500</v>
      </c>
      <c r="F79" s="101">
        <f>F80</f>
        <v>182500</v>
      </c>
    </row>
    <row r="80" spans="1:6" ht="136.5" customHeight="1">
      <c r="A80" s="102">
        <v>33010100</v>
      </c>
      <c r="B80" s="103" t="s">
        <v>141</v>
      </c>
      <c r="C80" s="104">
        <v>182500</v>
      </c>
      <c r="D80" s="105"/>
      <c r="E80" s="105">
        <v>182500</v>
      </c>
      <c r="F80" s="105">
        <v>182500</v>
      </c>
    </row>
    <row r="81" spans="1:6" ht="54" customHeight="1">
      <c r="A81" s="100"/>
      <c r="B81" s="147" t="s">
        <v>268</v>
      </c>
      <c r="C81" s="100">
        <f>D81+E81</f>
        <v>122342079</v>
      </c>
      <c r="D81" s="100">
        <f>D77+D56+D34+D22+D15+D28+D20</f>
        <v>116538801</v>
      </c>
      <c r="E81" s="100">
        <f>+E56+E51+E71+E78</f>
        <v>5803278</v>
      </c>
      <c r="F81" s="100">
        <f>+F78+F51+F71</f>
        <v>182500</v>
      </c>
    </row>
    <row r="82" spans="1:6" ht="18.75">
      <c r="A82" s="98">
        <v>40000000</v>
      </c>
      <c r="B82" s="99" t="s">
        <v>142</v>
      </c>
      <c r="C82" s="107">
        <f>C84+C86+C88+C91</f>
        <v>64218586</v>
      </c>
      <c r="D82" s="101">
        <f>D84+D86+D88+D91</f>
        <v>64218586</v>
      </c>
      <c r="E82" s="101">
        <f>E84+E86+E91</f>
        <v>0</v>
      </c>
      <c r="F82" s="101">
        <f>F84+F86+F91</f>
        <v>0</v>
      </c>
    </row>
    <row r="83" spans="1:6" ht="36">
      <c r="A83" s="98">
        <v>41000000</v>
      </c>
      <c r="B83" s="99" t="s">
        <v>143</v>
      </c>
      <c r="C83" s="107">
        <f>C84+C86+C88+C91</f>
        <v>64218586</v>
      </c>
      <c r="D83" s="101">
        <f>D84+D86+D88+D91</f>
        <v>64218586</v>
      </c>
      <c r="E83" s="101">
        <f>E84+E86+E91</f>
        <v>0</v>
      </c>
      <c r="F83" s="101">
        <f>F84+F86+F91</f>
        <v>0</v>
      </c>
    </row>
    <row r="84" spans="1:6" ht="45.75" customHeight="1">
      <c r="A84" s="98">
        <v>41020000</v>
      </c>
      <c r="B84" s="99" t="s">
        <v>225</v>
      </c>
      <c r="C84" s="107">
        <f>SUM(C85:C85)</f>
        <v>6029400</v>
      </c>
      <c r="D84" s="101">
        <f>SUM(D85:D85)</f>
        <v>6029400</v>
      </c>
      <c r="E84" s="101">
        <f>SUM(E85:E85)</f>
        <v>0</v>
      </c>
      <c r="F84" s="101"/>
    </row>
    <row r="85" spans="1:6" ht="18.75">
      <c r="A85" s="102">
        <v>41020100</v>
      </c>
      <c r="B85" s="103" t="s">
        <v>144</v>
      </c>
      <c r="C85" s="104">
        <f>D85</f>
        <v>6029400</v>
      </c>
      <c r="D85" s="105">
        <v>6029400</v>
      </c>
      <c r="E85" s="105"/>
      <c r="F85" s="105"/>
    </row>
    <row r="86" spans="1:6" ht="40.5" customHeight="1">
      <c r="A86" s="98">
        <v>41030000</v>
      </c>
      <c r="B86" s="99" t="s">
        <v>245</v>
      </c>
      <c r="C86" s="107">
        <f>SUM(C87:C87)</f>
        <v>53850300</v>
      </c>
      <c r="D86" s="101">
        <f>SUM(D87:D87)</f>
        <v>53850300</v>
      </c>
      <c r="E86" s="101"/>
      <c r="F86" s="101"/>
    </row>
    <row r="87" spans="1:6" ht="37.5">
      <c r="A87" s="102">
        <v>41033900</v>
      </c>
      <c r="B87" s="103" t="s">
        <v>145</v>
      </c>
      <c r="C87" s="104">
        <f>D87</f>
        <v>53850300</v>
      </c>
      <c r="D87" s="105">
        <v>53850300</v>
      </c>
      <c r="E87" s="105"/>
      <c r="F87" s="105"/>
    </row>
    <row r="88" spans="1:6" ht="36">
      <c r="A88" s="99">
        <v>41040000</v>
      </c>
      <c r="B88" s="99" t="s">
        <v>250</v>
      </c>
      <c r="C88" s="107">
        <f>SUM(C89:C90)</f>
        <v>1755296</v>
      </c>
      <c r="D88" s="135">
        <f>SUM(D89:D90)</f>
        <v>1755296</v>
      </c>
      <c r="E88" s="105"/>
      <c r="F88" s="105"/>
    </row>
    <row r="89" spans="1:6" ht="131.25">
      <c r="A89" s="102">
        <v>41040200</v>
      </c>
      <c r="B89" s="103" t="s">
        <v>138</v>
      </c>
      <c r="C89" s="104">
        <f>D89</f>
        <v>1006496</v>
      </c>
      <c r="D89" s="105">
        <v>1006496</v>
      </c>
      <c r="E89" s="105"/>
      <c r="F89" s="105"/>
    </row>
    <row r="90" spans="1:6" ht="194.25" customHeight="1">
      <c r="A90" s="102">
        <v>41040500</v>
      </c>
      <c r="B90" s="103" t="s">
        <v>427</v>
      </c>
      <c r="C90" s="104">
        <f>D90</f>
        <v>748800</v>
      </c>
      <c r="D90" s="105">
        <v>748800</v>
      </c>
      <c r="E90" s="105"/>
      <c r="F90" s="105"/>
    </row>
    <row r="91" spans="1:6" ht="54">
      <c r="A91" s="99">
        <v>41050000</v>
      </c>
      <c r="B91" s="99" t="s">
        <v>251</v>
      </c>
      <c r="C91" s="107">
        <f>SUM(C92:C93)</f>
        <v>2583590</v>
      </c>
      <c r="D91" s="137">
        <f>SUM(D92:D93)</f>
        <v>2583590</v>
      </c>
      <c r="E91" s="105">
        <f>SUM(E92:E93)</f>
        <v>0</v>
      </c>
      <c r="F91" s="105">
        <f>SUM(F92:F93)</f>
        <v>0</v>
      </c>
    </row>
    <row r="92" spans="1:6" ht="75">
      <c r="A92" s="102">
        <v>41051000</v>
      </c>
      <c r="B92" s="103" t="s">
        <v>264</v>
      </c>
      <c r="C92" s="104">
        <f>D92</f>
        <v>2414000</v>
      </c>
      <c r="D92" s="105">
        <v>2414000</v>
      </c>
      <c r="E92" s="102"/>
      <c r="F92" s="102"/>
    </row>
    <row r="93" spans="1:6" ht="97.5" customHeight="1">
      <c r="A93" s="102">
        <v>41051200</v>
      </c>
      <c r="B93" s="103" t="s">
        <v>257</v>
      </c>
      <c r="C93" s="104">
        <f>D93</f>
        <v>169590</v>
      </c>
      <c r="D93" s="105">
        <f>125130+44460</f>
        <v>169590</v>
      </c>
      <c r="E93" s="102"/>
      <c r="F93" s="102"/>
    </row>
    <row r="94" spans="1:6" ht="18.75">
      <c r="A94" s="104" t="s">
        <v>306</v>
      </c>
      <c r="B94" s="106" t="s">
        <v>267</v>
      </c>
      <c r="C94" s="100">
        <f>C81+C82</f>
        <v>186560665</v>
      </c>
      <c r="D94" s="100">
        <f>D81+D82</f>
        <v>180757387</v>
      </c>
      <c r="E94" s="100">
        <f>E81+E82</f>
        <v>5803278</v>
      </c>
      <c r="F94" s="100">
        <f>F81+F82</f>
        <v>182500</v>
      </c>
    </row>
    <row r="96" spans="2:4" ht="30">
      <c r="B96" s="134" t="s">
        <v>258</v>
      </c>
      <c r="D96" s="152" t="s">
        <v>309</v>
      </c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 horizontalCentered="1"/>
  <pageMargins left="0.7874015748031497" right="0.41" top="0.53" bottom="0.34" header="0.5118110236220472" footer="0.39"/>
  <pageSetup fitToHeight="8" horizontalDpi="300" verticalDpi="300" orientation="portrait" paperSize="9" scale="61" r:id="rId1"/>
  <headerFooter alignWithMargins="0">
    <oddFooter>&amp;R&amp;P</oddFooter>
  </headerFooter>
  <rowBreaks count="4" manualBreakCount="4">
    <brk id="24" max="5" man="1"/>
    <brk id="46" max="5" man="1"/>
    <brk id="67" max="5" man="1"/>
    <brk id="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view="pageBreakPreview" zoomScaleSheetLayoutView="100" zoomScalePageLayoutView="0" workbookViewId="0" topLeftCell="A1">
      <selection activeCell="H5" sqref="H5"/>
    </sheetView>
  </sheetViews>
  <sheetFormatPr defaultColWidth="9.16015625" defaultRowHeight="12.75" customHeight="1"/>
  <cols>
    <col min="1" max="1" width="19.5" style="2" customWidth="1"/>
    <col min="2" max="2" width="48.33203125" style="2" customWidth="1"/>
    <col min="3" max="3" width="11.5" style="2" customWidth="1"/>
    <col min="4" max="4" width="18.33203125" style="2" customWidth="1"/>
    <col min="5" max="5" width="21.16015625" style="2" customWidth="1"/>
    <col min="6" max="6" width="18.83203125" style="2" customWidth="1"/>
    <col min="7" max="12" width="9.16015625" style="2" customWidth="1"/>
    <col min="13" max="16384" width="9.16015625" style="4" customWidth="1"/>
  </cols>
  <sheetData>
    <row r="1" spans="1:12" s="42" customFormat="1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3:13" ht="78.75" customHeight="1">
      <c r="C3" s="256" t="s">
        <v>448</v>
      </c>
      <c r="D3" s="256"/>
      <c r="E3" s="256"/>
      <c r="F3" s="256"/>
      <c r="M3" s="2"/>
    </row>
    <row r="4" spans="1:6" ht="36" customHeight="1">
      <c r="A4" s="258" t="s">
        <v>441</v>
      </c>
      <c r="B4" s="258"/>
      <c r="C4" s="258"/>
      <c r="D4" s="258"/>
      <c r="E4" s="258"/>
      <c r="F4" s="258"/>
    </row>
    <row r="5" spans="1:6" ht="19.5" customHeight="1">
      <c r="A5" s="161">
        <v>22511000000</v>
      </c>
      <c r="B5" s="4"/>
      <c r="C5" s="155"/>
      <c r="D5" s="155"/>
      <c r="E5" s="155"/>
      <c r="F5" s="155"/>
    </row>
    <row r="6" spans="1:6" ht="10.5" customHeight="1">
      <c r="A6" s="255" t="s">
        <v>283</v>
      </c>
      <c r="B6" s="255"/>
      <c r="C6" s="255"/>
      <c r="D6" s="255"/>
      <c r="E6" s="255"/>
      <c r="F6" s="50" t="s">
        <v>147</v>
      </c>
    </row>
    <row r="7" spans="1:12" s="31" customFormat="1" ht="24.75" customHeight="1">
      <c r="A7" s="257" t="s">
        <v>170</v>
      </c>
      <c r="B7" s="257" t="s">
        <v>442</v>
      </c>
      <c r="C7" s="257" t="s">
        <v>57</v>
      </c>
      <c r="D7" s="257" t="s">
        <v>182</v>
      </c>
      <c r="E7" s="257" t="s">
        <v>183</v>
      </c>
      <c r="F7" s="257"/>
      <c r="G7" s="30"/>
      <c r="H7" s="30"/>
      <c r="I7" s="30"/>
      <c r="J7" s="30"/>
      <c r="K7" s="30"/>
      <c r="L7" s="30"/>
    </row>
    <row r="8" spans="1:12" s="31" customFormat="1" ht="38.25" customHeight="1">
      <c r="A8" s="257"/>
      <c r="B8" s="257"/>
      <c r="C8" s="257"/>
      <c r="D8" s="257"/>
      <c r="E8" s="44" t="s">
        <v>57</v>
      </c>
      <c r="F8" s="43" t="s">
        <v>58</v>
      </c>
      <c r="G8" s="30"/>
      <c r="H8" s="30"/>
      <c r="I8" s="30"/>
      <c r="J8" s="30"/>
      <c r="K8" s="30"/>
      <c r="L8" s="30"/>
    </row>
    <row r="9" spans="1:12" s="31" customFormat="1" ht="9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3">
        <v>6</v>
      </c>
      <c r="G9" s="30"/>
      <c r="H9" s="30"/>
      <c r="I9" s="30"/>
      <c r="J9" s="30"/>
      <c r="K9" s="30"/>
      <c r="L9" s="30"/>
    </row>
    <row r="10" spans="1:12" s="31" customFormat="1" ht="24" customHeight="1">
      <c r="A10" s="44"/>
      <c r="B10" s="44" t="s">
        <v>269</v>
      </c>
      <c r="C10" s="121">
        <f>D10+E10</f>
        <v>0</v>
      </c>
      <c r="D10" s="121"/>
      <c r="E10" s="121"/>
      <c r="F10" s="121"/>
      <c r="G10" s="30"/>
      <c r="H10" s="30"/>
      <c r="I10" s="30"/>
      <c r="J10" s="30"/>
      <c r="K10" s="30"/>
      <c r="L10" s="30"/>
    </row>
    <row r="11" spans="1:12" s="32" customFormat="1" ht="26.25" customHeight="1">
      <c r="A11" s="120" t="s">
        <v>165</v>
      </c>
      <c r="B11" s="120" t="s">
        <v>166</v>
      </c>
      <c r="C11" s="126" t="s">
        <v>178</v>
      </c>
      <c r="D11" s="126">
        <v>-3384960</v>
      </c>
      <c r="E11" s="126">
        <v>3384960</v>
      </c>
      <c r="F11" s="126">
        <v>3384960</v>
      </c>
      <c r="G11" s="2"/>
      <c r="H11" s="2"/>
      <c r="I11" s="2"/>
      <c r="J11" s="2"/>
      <c r="K11" s="2"/>
      <c r="L11" s="2"/>
    </row>
    <row r="12" spans="1:12" s="34" customFormat="1" ht="34.5" customHeight="1">
      <c r="A12" s="122">
        <v>208000</v>
      </c>
      <c r="B12" s="123" t="s">
        <v>167</v>
      </c>
      <c r="C12" s="126" t="s">
        <v>178</v>
      </c>
      <c r="D12" s="126">
        <v>-3384960</v>
      </c>
      <c r="E12" s="126">
        <v>3384960</v>
      </c>
      <c r="F12" s="126">
        <v>3384960</v>
      </c>
      <c r="G12" s="33"/>
      <c r="H12" s="33"/>
      <c r="I12" s="33"/>
      <c r="J12" s="33"/>
      <c r="K12" s="33"/>
      <c r="L12" s="33"/>
    </row>
    <row r="13" spans="1:12" s="34" customFormat="1" ht="1.5" customHeight="1" hidden="1">
      <c r="A13" s="122">
        <v>208100</v>
      </c>
      <c r="B13" s="123" t="s">
        <v>168</v>
      </c>
      <c r="C13" s="126" t="s">
        <v>178</v>
      </c>
      <c r="D13" s="121"/>
      <c r="E13" s="121"/>
      <c r="F13" s="121"/>
      <c r="G13" s="33"/>
      <c r="H13" s="33"/>
      <c r="I13" s="33"/>
      <c r="J13" s="33"/>
      <c r="K13" s="33"/>
      <c r="L13" s="33"/>
    </row>
    <row r="14" spans="1:12" s="34" customFormat="1" ht="39.75" customHeight="1">
      <c r="A14" s="124">
        <v>208400</v>
      </c>
      <c r="B14" s="125" t="s">
        <v>169</v>
      </c>
      <c r="C14" s="126" t="s">
        <v>178</v>
      </c>
      <c r="D14" s="126">
        <v>-3384960</v>
      </c>
      <c r="E14" s="126">
        <v>3384960</v>
      </c>
      <c r="F14" s="126">
        <v>3384960</v>
      </c>
      <c r="G14" s="33"/>
      <c r="H14" s="33"/>
      <c r="I14" s="33"/>
      <c r="J14" s="33"/>
      <c r="K14" s="33"/>
      <c r="L14" s="33"/>
    </row>
    <row r="15" spans="1:12" s="34" customFormat="1" ht="2.25" customHeight="1" hidden="1">
      <c r="A15" s="124">
        <v>208400</v>
      </c>
      <c r="B15" s="125" t="s">
        <v>280</v>
      </c>
      <c r="C15" s="121">
        <f>D15+E15</f>
        <v>0</v>
      </c>
      <c r="D15" s="124"/>
      <c r="E15" s="126"/>
      <c r="F15" s="126">
        <f>+E15</f>
        <v>0</v>
      </c>
      <c r="G15" s="33"/>
      <c r="H15" s="33"/>
      <c r="I15" s="33"/>
      <c r="J15" s="33"/>
      <c r="K15" s="33"/>
      <c r="L15" s="33"/>
    </row>
    <row r="16" spans="1:12" s="34" customFormat="1" ht="1.5" customHeight="1" hidden="1">
      <c r="A16" s="124">
        <v>208400</v>
      </c>
      <c r="B16" s="125" t="s">
        <v>279</v>
      </c>
      <c r="C16" s="121">
        <f>D16+E16</f>
        <v>0</v>
      </c>
      <c r="D16" s="126"/>
      <c r="E16" s="126">
        <f>-D16</f>
        <v>0</v>
      </c>
      <c r="F16" s="126">
        <f>+E16</f>
        <v>0</v>
      </c>
      <c r="G16" s="33"/>
      <c r="H16" s="33"/>
      <c r="I16" s="33"/>
      <c r="J16" s="33"/>
      <c r="K16" s="33"/>
      <c r="L16" s="33"/>
    </row>
    <row r="17" spans="1:12" s="34" customFormat="1" ht="9.75" customHeight="1" hidden="1">
      <c r="A17" s="124"/>
      <c r="B17" s="125"/>
      <c r="C17" s="121"/>
      <c r="D17" s="126"/>
      <c r="E17" s="126"/>
      <c r="F17" s="126"/>
      <c r="G17" s="33"/>
      <c r="H17" s="33"/>
      <c r="I17" s="33"/>
      <c r="J17" s="33"/>
      <c r="K17" s="33"/>
      <c r="L17" s="33"/>
    </row>
    <row r="18" spans="1:12" s="34" customFormat="1" ht="18.75" customHeight="1">
      <c r="A18" s="124"/>
      <c r="B18" s="148" t="s">
        <v>270</v>
      </c>
      <c r="C18" s="121"/>
      <c r="D18" s="126"/>
      <c r="E18" s="126"/>
      <c r="F18" s="126"/>
      <c r="G18" s="33"/>
      <c r="H18" s="33"/>
      <c r="I18" s="33"/>
      <c r="J18" s="33"/>
      <c r="K18" s="33"/>
      <c r="L18" s="33"/>
    </row>
    <row r="19" spans="1:12" s="34" customFormat="1" ht="0.75" customHeight="1" hidden="1">
      <c r="A19" s="45">
        <v>400000</v>
      </c>
      <c r="B19" s="51" t="s">
        <v>171</v>
      </c>
      <c r="C19" s="52"/>
      <c r="D19" s="126">
        <f aca="true" t="shared" si="0" ref="D19:D25">-4770487-235000+177163+113849-2167795-20210-32758-1036515</f>
        <v>-7971753</v>
      </c>
      <c r="E19" s="126">
        <f aca="true" t="shared" si="1" ref="E19:F25">4770487+235000-177163-113849+2167795+20210+32758+1036515</f>
        <v>7971753</v>
      </c>
      <c r="F19" s="126">
        <f t="shared" si="1"/>
        <v>7971753</v>
      </c>
      <c r="G19" s="33"/>
      <c r="H19" s="33"/>
      <c r="I19" s="33"/>
      <c r="J19" s="33"/>
      <c r="K19" s="33"/>
      <c r="L19" s="33"/>
    </row>
    <row r="20" spans="1:12" s="36" customFormat="1" ht="1.5" customHeight="1" hidden="1">
      <c r="A20" s="46">
        <v>401000</v>
      </c>
      <c r="B20" s="47" t="s">
        <v>172</v>
      </c>
      <c r="C20" s="53"/>
      <c r="D20" s="126">
        <f t="shared" si="0"/>
        <v>-7971753</v>
      </c>
      <c r="E20" s="126">
        <f t="shared" si="1"/>
        <v>7971753</v>
      </c>
      <c r="F20" s="126">
        <f t="shared" si="1"/>
        <v>7971753</v>
      </c>
      <c r="G20" s="35"/>
      <c r="H20" s="35"/>
      <c r="I20" s="35"/>
      <c r="J20" s="35"/>
      <c r="K20" s="35"/>
      <c r="L20" s="35"/>
    </row>
    <row r="21" spans="1:12" s="36" customFormat="1" ht="24.75" customHeight="1" hidden="1">
      <c r="A21" s="48">
        <v>401100</v>
      </c>
      <c r="B21" s="49" t="s">
        <v>173</v>
      </c>
      <c r="C21" s="54"/>
      <c r="D21" s="126">
        <f t="shared" si="0"/>
        <v>-7971753</v>
      </c>
      <c r="E21" s="126">
        <f t="shared" si="1"/>
        <v>7971753</v>
      </c>
      <c r="F21" s="126">
        <f t="shared" si="1"/>
        <v>7971753</v>
      </c>
      <c r="G21" s="35"/>
      <c r="H21" s="35"/>
      <c r="I21" s="35"/>
      <c r="J21" s="35"/>
      <c r="K21" s="35"/>
      <c r="L21" s="35"/>
    </row>
    <row r="22" spans="1:12" s="36" customFormat="1" ht="41.25" customHeight="1" hidden="1">
      <c r="A22" s="48">
        <v>401200</v>
      </c>
      <c r="B22" s="49" t="s">
        <v>174</v>
      </c>
      <c r="C22" s="54"/>
      <c r="D22" s="126">
        <f t="shared" si="0"/>
        <v>-7971753</v>
      </c>
      <c r="E22" s="126">
        <f t="shared" si="1"/>
        <v>7971753</v>
      </c>
      <c r="F22" s="126">
        <f t="shared" si="1"/>
        <v>7971753</v>
      </c>
      <c r="G22" s="35"/>
      <c r="H22" s="35"/>
      <c r="I22" s="35"/>
      <c r="J22" s="35"/>
      <c r="K22" s="35"/>
      <c r="L22" s="35"/>
    </row>
    <row r="23" spans="1:12" s="36" customFormat="1" ht="32.25" customHeight="1" hidden="1">
      <c r="A23" s="46">
        <v>402000</v>
      </c>
      <c r="B23" s="47" t="s">
        <v>175</v>
      </c>
      <c r="C23" s="53"/>
      <c r="D23" s="126">
        <f t="shared" si="0"/>
        <v>-7971753</v>
      </c>
      <c r="E23" s="126">
        <f t="shared" si="1"/>
        <v>7971753</v>
      </c>
      <c r="F23" s="126">
        <f t="shared" si="1"/>
        <v>7971753</v>
      </c>
      <c r="G23" s="35"/>
      <c r="H23" s="35"/>
      <c r="I23" s="35"/>
      <c r="J23" s="35"/>
      <c r="K23" s="35"/>
      <c r="L23" s="35"/>
    </row>
    <row r="24" spans="1:12" s="36" customFormat="1" ht="0.75" customHeight="1" hidden="1">
      <c r="A24" s="48">
        <v>402100</v>
      </c>
      <c r="B24" s="49" t="s">
        <v>176</v>
      </c>
      <c r="C24" s="54"/>
      <c r="D24" s="126">
        <f t="shared" si="0"/>
        <v>-7971753</v>
      </c>
      <c r="E24" s="126">
        <f t="shared" si="1"/>
        <v>7971753</v>
      </c>
      <c r="F24" s="126">
        <f t="shared" si="1"/>
        <v>7971753</v>
      </c>
      <c r="G24" s="35"/>
      <c r="H24" s="35"/>
      <c r="I24" s="35"/>
      <c r="J24" s="35"/>
      <c r="K24" s="35"/>
      <c r="L24" s="35"/>
    </row>
    <row r="25" spans="1:12" s="36" customFormat="1" ht="2.25" customHeight="1" hidden="1">
      <c r="A25" s="48">
        <v>402200</v>
      </c>
      <c r="B25" s="49" t="s">
        <v>177</v>
      </c>
      <c r="C25" s="54"/>
      <c r="D25" s="126">
        <f t="shared" si="0"/>
        <v>-7971753</v>
      </c>
      <c r="E25" s="126">
        <f t="shared" si="1"/>
        <v>7971753</v>
      </c>
      <c r="F25" s="126">
        <f t="shared" si="1"/>
        <v>7971753</v>
      </c>
      <c r="G25" s="35"/>
      <c r="H25" s="35"/>
      <c r="I25" s="35"/>
      <c r="J25" s="35"/>
      <c r="K25" s="35"/>
      <c r="L25" s="35"/>
    </row>
    <row r="26" spans="1:12" s="36" customFormat="1" ht="33" customHeight="1">
      <c r="A26" s="48" t="s">
        <v>191</v>
      </c>
      <c r="B26" s="51" t="s">
        <v>271</v>
      </c>
      <c r="C26" s="126" t="s">
        <v>178</v>
      </c>
      <c r="D26" s="126" t="s">
        <v>178</v>
      </c>
      <c r="E26" s="126" t="s">
        <v>178</v>
      </c>
      <c r="F26" s="126" t="s">
        <v>178</v>
      </c>
      <c r="G26" s="35"/>
      <c r="H26" s="35"/>
      <c r="I26" s="35"/>
      <c r="J26" s="35"/>
      <c r="K26" s="35"/>
      <c r="L26" s="35"/>
    </row>
    <row r="27" spans="1:6" ht="21.75" customHeight="1">
      <c r="A27" s="253" t="s">
        <v>270</v>
      </c>
      <c r="B27" s="254"/>
      <c r="C27" s="55">
        <f>C19</f>
        <v>0</v>
      </c>
      <c r="D27" s="55">
        <f>D14</f>
        <v>-3384960</v>
      </c>
      <c r="E27" s="55">
        <f>E14</f>
        <v>3384960</v>
      </c>
      <c r="F27" s="55">
        <f>F14</f>
        <v>3384960</v>
      </c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5" ht="15.75" customHeight="1">
      <c r="B29" s="134" t="s">
        <v>323</v>
      </c>
      <c r="D29" s="134" t="s">
        <v>324</v>
      </c>
      <c r="E29" s="134" t="s">
        <v>325</v>
      </c>
    </row>
    <row r="30" ht="12.75" customHeight="1">
      <c r="E30" s="134"/>
    </row>
  </sheetData>
  <sheetProtection/>
  <mergeCells count="9">
    <mergeCell ref="A27:B27"/>
    <mergeCell ref="A6:E6"/>
    <mergeCell ref="C3:F3"/>
    <mergeCell ref="C7:C8"/>
    <mergeCell ref="D7:D8"/>
    <mergeCell ref="E7:F7"/>
    <mergeCell ref="B7:B8"/>
    <mergeCell ref="A7:A8"/>
    <mergeCell ref="A4:F4"/>
  </mergeCells>
  <printOptions horizontalCentered="1"/>
  <pageMargins left="0.31" right="0.5" top="0.5905511811023623" bottom="0.7874015748031497" header="0.11811023622047245" footer="0.5118110236220472"/>
  <pageSetup fitToHeight="8" horizontalDpi="300" verticalDpi="30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"/>
  <sheetViews>
    <sheetView showGridLines="0" showZeros="0" view="pageBreakPreview" zoomScaleNormal="120" zoomScaleSheetLayoutView="100" zoomScalePageLayoutView="0" workbookViewId="0" topLeftCell="A79">
      <selection activeCell="P89" sqref="P89"/>
    </sheetView>
  </sheetViews>
  <sheetFormatPr defaultColWidth="9.16015625" defaultRowHeight="12.75"/>
  <cols>
    <col min="1" max="1" width="12.33203125" style="64" customWidth="1"/>
    <col min="2" max="2" width="15.83203125" style="64" customWidth="1"/>
    <col min="3" max="3" width="11.66015625" style="64" customWidth="1"/>
    <col min="4" max="4" width="42" style="6" customWidth="1"/>
    <col min="5" max="5" width="17.16015625" style="6" customWidth="1"/>
    <col min="6" max="6" width="16.83203125" style="6" customWidth="1"/>
    <col min="7" max="7" width="15.16015625" style="6" customWidth="1"/>
    <col min="8" max="8" width="13.66015625" style="6" customWidth="1"/>
    <col min="9" max="9" width="12.66015625" style="6" customWidth="1"/>
    <col min="10" max="11" width="14.83203125" style="6" customWidth="1"/>
    <col min="12" max="12" width="13.83203125" style="6" customWidth="1"/>
    <col min="13" max="14" width="12.66015625" style="6" customWidth="1"/>
    <col min="15" max="15" width="15.33203125" style="6" customWidth="1"/>
    <col min="16" max="16" width="16.83203125" style="6" customWidth="1"/>
    <col min="17" max="17" width="9.16015625" style="5" customWidth="1"/>
    <col min="18" max="18" width="12.66015625" style="5" bestFit="1" customWidth="1"/>
    <col min="19" max="16384" width="9.16015625" style="5" customWidth="1"/>
  </cols>
  <sheetData>
    <row r="1" spans="1:16" s="39" customFormat="1" ht="18.75" customHeight="1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4:17" ht="74.25" customHeight="1">
      <c r="D2" s="2"/>
      <c r="E2" s="1"/>
      <c r="F2" s="1"/>
      <c r="G2" s="1"/>
      <c r="H2" s="1"/>
      <c r="I2" s="1"/>
      <c r="J2" s="1"/>
      <c r="K2" s="1"/>
      <c r="L2" s="1"/>
      <c r="M2" s="1"/>
      <c r="N2" s="256" t="s">
        <v>449</v>
      </c>
      <c r="O2" s="256"/>
      <c r="P2" s="256"/>
      <c r="Q2" s="256"/>
    </row>
    <row r="3" spans="1:16" ht="45" customHeight="1">
      <c r="A3" s="243" t="s">
        <v>424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6.5" customHeight="1">
      <c r="A4" s="156"/>
      <c r="B4" s="161">
        <v>22511000000</v>
      </c>
      <c r="C4" s="4"/>
      <c r="D4" s="155"/>
      <c r="E4" s="155"/>
      <c r="F4" s="155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9.75" customHeight="1">
      <c r="A5" s="65"/>
      <c r="B5" s="255" t="s">
        <v>283</v>
      </c>
      <c r="C5" s="255"/>
      <c r="D5" s="255"/>
      <c r="E5" s="255"/>
      <c r="F5" s="255"/>
      <c r="G5" s="10"/>
      <c r="H5" s="7"/>
      <c r="I5" s="7"/>
      <c r="J5" s="8"/>
      <c r="K5" s="8"/>
      <c r="L5" s="9"/>
      <c r="M5" s="9"/>
      <c r="N5" s="9"/>
      <c r="O5" s="9"/>
      <c r="P5" s="56" t="s">
        <v>147</v>
      </c>
    </row>
    <row r="6" spans="1:16" s="81" customFormat="1" ht="21.75" customHeight="1">
      <c r="A6" s="245" t="s">
        <v>301</v>
      </c>
      <c r="B6" s="245" t="s">
        <v>300</v>
      </c>
      <c r="C6" s="272" t="s">
        <v>272</v>
      </c>
      <c r="D6" s="242" t="s">
        <v>244</v>
      </c>
      <c r="E6" s="259" t="s">
        <v>182</v>
      </c>
      <c r="F6" s="259"/>
      <c r="G6" s="259"/>
      <c r="H6" s="259"/>
      <c r="I6" s="259"/>
      <c r="J6" s="259" t="s">
        <v>183</v>
      </c>
      <c r="K6" s="259"/>
      <c r="L6" s="259"/>
      <c r="M6" s="259"/>
      <c r="N6" s="259"/>
      <c r="O6" s="259"/>
      <c r="P6" s="259" t="s">
        <v>184</v>
      </c>
    </row>
    <row r="7" spans="1:16" s="81" customFormat="1" ht="16.5" customHeight="1">
      <c r="A7" s="246"/>
      <c r="B7" s="246"/>
      <c r="C7" s="272"/>
      <c r="D7" s="266"/>
      <c r="E7" s="266" t="s">
        <v>57</v>
      </c>
      <c r="F7" s="260" t="s">
        <v>185</v>
      </c>
      <c r="G7" s="266" t="s">
        <v>186</v>
      </c>
      <c r="H7" s="266"/>
      <c r="I7" s="260" t="s">
        <v>187</v>
      </c>
      <c r="J7" s="266" t="s">
        <v>57</v>
      </c>
      <c r="K7" s="266" t="s">
        <v>58</v>
      </c>
      <c r="L7" s="261" t="s">
        <v>185</v>
      </c>
      <c r="M7" s="268" t="s">
        <v>186</v>
      </c>
      <c r="N7" s="269"/>
      <c r="O7" s="261" t="s">
        <v>187</v>
      </c>
      <c r="P7" s="259"/>
    </row>
    <row r="8" spans="1:16" s="81" customFormat="1" ht="26.25" customHeight="1">
      <c r="A8" s="246"/>
      <c r="B8" s="246"/>
      <c r="C8" s="272"/>
      <c r="D8" s="266"/>
      <c r="E8" s="266"/>
      <c r="F8" s="260"/>
      <c r="G8" s="266" t="s">
        <v>188</v>
      </c>
      <c r="H8" s="266" t="s">
        <v>189</v>
      </c>
      <c r="I8" s="260"/>
      <c r="J8" s="266"/>
      <c r="K8" s="266"/>
      <c r="L8" s="262"/>
      <c r="M8" s="270" t="s">
        <v>188</v>
      </c>
      <c r="N8" s="270" t="s">
        <v>189</v>
      </c>
      <c r="O8" s="262"/>
      <c r="P8" s="259"/>
    </row>
    <row r="9" spans="1:16" s="81" customFormat="1" ht="58.5" customHeight="1">
      <c r="A9" s="247"/>
      <c r="B9" s="247"/>
      <c r="C9" s="272"/>
      <c r="D9" s="266"/>
      <c r="E9" s="266"/>
      <c r="F9" s="260"/>
      <c r="G9" s="266"/>
      <c r="H9" s="266"/>
      <c r="I9" s="260"/>
      <c r="J9" s="266"/>
      <c r="K9" s="266"/>
      <c r="L9" s="263"/>
      <c r="M9" s="271"/>
      <c r="N9" s="271"/>
      <c r="O9" s="263"/>
      <c r="P9" s="259"/>
    </row>
    <row r="10" spans="1:16" s="81" customFormat="1" ht="9" customHeight="1">
      <c r="A10" s="112">
        <v>1</v>
      </c>
      <c r="B10" s="112">
        <v>2</v>
      </c>
      <c r="C10" s="109">
        <v>3</v>
      </c>
      <c r="D10" s="110">
        <v>4</v>
      </c>
      <c r="E10" s="110">
        <v>5</v>
      </c>
      <c r="F10" s="108">
        <v>6</v>
      </c>
      <c r="G10" s="110">
        <v>7</v>
      </c>
      <c r="H10" s="110">
        <v>8</v>
      </c>
      <c r="I10" s="108">
        <v>9</v>
      </c>
      <c r="J10" s="110">
        <v>10</v>
      </c>
      <c r="K10" s="110">
        <v>11</v>
      </c>
      <c r="L10" s="108">
        <v>12</v>
      </c>
      <c r="M10" s="110">
        <v>13</v>
      </c>
      <c r="N10" s="110">
        <v>14</v>
      </c>
      <c r="O10" s="108">
        <v>15</v>
      </c>
      <c r="P10" s="111">
        <v>16</v>
      </c>
    </row>
    <row r="11" spans="1:16" s="85" customFormat="1" ht="21" customHeight="1">
      <c r="A11" s="82" t="s">
        <v>192</v>
      </c>
      <c r="B11" s="82"/>
      <c r="C11" s="82"/>
      <c r="D11" s="83" t="s">
        <v>198</v>
      </c>
      <c r="E11" s="84">
        <f aca="true" t="shared" si="0" ref="E11:P11">E12+E41</f>
        <v>43031892</v>
      </c>
      <c r="F11" s="84">
        <f t="shared" si="0"/>
        <v>43031892</v>
      </c>
      <c r="G11" s="84">
        <f t="shared" si="0"/>
        <v>25151152</v>
      </c>
      <c r="H11" s="84">
        <f t="shared" si="0"/>
        <v>543309</v>
      </c>
      <c r="I11" s="84">
        <f t="shared" si="0"/>
        <v>0</v>
      </c>
      <c r="J11" s="84">
        <f t="shared" si="0"/>
        <v>3459366</v>
      </c>
      <c r="K11" s="84">
        <f t="shared" si="0"/>
        <v>3019000</v>
      </c>
      <c r="L11" s="84">
        <f t="shared" si="0"/>
        <v>440366</v>
      </c>
      <c r="M11" s="84">
        <f t="shared" si="0"/>
        <v>100000</v>
      </c>
      <c r="N11" s="84">
        <f t="shared" si="0"/>
        <v>49000</v>
      </c>
      <c r="O11" s="84">
        <f t="shared" si="0"/>
        <v>3019000</v>
      </c>
      <c r="P11" s="84">
        <f t="shared" si="0"/>
        <v>46491258</v>
      </c>
    </row>
    <row r="12" spans="1:16" s="81" customFormat="1" ht="14.25">
      <c r="A12" s="82" t="s">
        <v>190</v>
      </c>
      <c r="B12" s="82"/>
      <c r="C12" s="82"/>
      <c r="D12" s="83" t="s">
        <v>198</v>
      </c>
      <c r="E12" s="86">
        <f aca="true" t="shared" si="1" ref="E12:P12">SUM(E13:E40)</f>
        <v>42437470</v>
      </c>
      <c r="F12" s="86">
        <f t="shared" si="1"/>
        <v>42437470</v>
      </c>
      <c r="G12" s="86">
        <f t="shared" si="1"/>
        <v>24720432</v>
      </c>
      <c r="H12" s="86">
        <f t="shared" si="1"/>
        <v>479165</v>
      </c>
      <c r="I12" s="86">
        <f t="shared" si="1"/>
        <v>0</v>
      </c>
      <c r="J12" s="86">
        <f t="shared" si="1"/>
        <v>3459366</v>
      </c>
      <c r="K12" s="86">
        <f t="shared" si="1"/>
        <v>3019000</v>
      </c>
      <c r="L12" s="86">
        <f t="shared" si="1"/>
        <v>440366</v>
      </c>
      <c r="M12" s="86">
        <f t="shared" si="1"/>
        <v>100000</v>
      </c>
      <c r="N12" s="86">
        <f t="shared" si="1"/>
        <v>49000</v>
      </c>
      <c r="O12" s="86">
        <f t="shared" si="1"/>
        <v>3019000</v>
      </c>
      <c r="P12" s="86">
        <f t="shared" si="1"/>
        <v>45896836</v>
      </c>
    </row>
    <row r="13" spans="1:16" s="81" customFormat="1" ht="90">
      <c r="A13" s="82" t="s">
        <v>112</v>
      </c>
      <c r="B13" s="87" t="s">
        <v>113</v>
      </c>
      <c r="C13" s="87" t="s">
        <v>148</v>
      </c>
      <c r="D13" s="88" t="s">
        <v>385</v>
      </c>
      <c r="E13" s="90">
        <f>F13</f>
        <v>20891295</v>
      </c>
      <c r="F13" s="90">
        <v>20891295</v>
      </c>
      <c r="G13" s="172">
        <v>16319947</v>
      </c>
      <c r="H13" s="90">
        <v>390084</v>
      </c>
      <c r="I13" s="86"/>
      <c r="J13" s="86">
        <v>625366</v>
      </c>
      <c r="K13" s="86">
        <v>515000</v>
      </c>
      <c r="L13" s="86">
        <v>110366</v>
      </c>
      <c r="M13" s="86"/>
      <c r="N13" s="86"/>
      <c r="O13" s="86">
        <v>515000</v>
      </c>
      <c r="P13" s="86">
        <f aca="true" t="shared" si="2" ref="P13:P40">E13+J13</f>
        <v>21516661</v>
      </c>
    </row>
    <row r="14" spans="1:16" s="81" customFormat="1" ht="30">
      <c r="A14" s="82" t="s">
        <v>209</v>
      </c>
      <c r="B14" s="87" t="s">
        <v>154</v>
      </c>
      <c r="C14" s="87" t="s">
        <v>203</v>
      </c>
      <c r="D14" s="88" t="s">
        <v>216</v>
      </c>
      <c r="E14" s="90">
        <f>F14</f>
        <v>303100</v>
      </c>
      <c r="F14" s="90">
        <v>303100</v>
      </c>
      <c r="G14" s="86"/>
      <c r="H14" s="86"/>
      <c r="I14" s="86"/>
      <c r="J14" s="86"/>
      <c r="K14" s="86"/>
      <c r="L14" s="86"/>
      <c r="M14" s="86"/>
      <c r="N14" s="86"/>
      <c r="O14" s="86"/>
      <c r="P14" s="86">
        <f t="shared" si="2"/>
        <v>303100</v>
      </c>
    </row>
    <row r="15" spans="1:16" s="81" customFormat="1" ht="45">
      <c r="A15" s="82" t="s">
        <v>368</v>
      </c>
      <c r="B15" s="91">
        <v>1151</v>
      </c>
      <c r="C15" s="87" t="s">
        <v>158</v>
      </c>
      <c r="D15" s="88" t="s">
        <v>386</v>
      </c>
      <c r="E15" s="90">
        <f aca="true" t="shared" si="3" ref="E15:E21">F15</f>
        <v>278531</v>
      </c>
      <c r="F15" s="172">
        <v>278531</v>
      </c>
      <c r="G15" s="90">
        <v>183765</v>
      </c>
      <c r="H15" s="90"/>
      <c r="I15" s="90"/>
      <c r="J15" s="90"/>
      <c r="K15" s="90"/>
      <c r="L15" s="90"/>
      <c r="M15" s="90"/>
      <c r="N15" s="90"/>
      <c r="O15" s="90"/>
      <c r="P15" s="86">
        <f t="shared" si="2"/>
        <v>278531</v>
      </c>
    </row>
    <row r="16" spans="1:16" s="81" customFormat="1" ht="45">
      <c r="A16" s="82" t="s">
        <v>369</v>
      </c>
      <c r="B16" s="91">
        <v>1152</v>
      </c>
      <c r="C16" s="87" t="s">
        <v>158</v>
      </c>
      <c r="D16" s="88" t="s">
        <v>387</v>
      </c>
      <c r="E16" s="90">
        <f t="shared" si="3"/>
        <v>2414000</v>
      </c>
      <c r="F16" s="172">
        <v>2414000</v>
      </c>
      <c r="G16" s="90">
        <v>1978688</v>
      </c>
      <c r="H16" s="90"/>
      <c r="I16" s="90"/>
      <c r="J16" s="90"/>
      <c r="K16" s="90"/>
      <c r="L16" s="90"/>
      <c r="M16" s="90"/>
      <c r="N16" s="90"/>
      <c r="O16" s="90"/>
      <c r="P16" s="86">
        <f t="shared" si="2"/>
        <v>2414000</v>
      </c>
    </row>
    <row r="17" spans="1:16" s="81" customFormat="1" ht="30">
      <c r="A17" s="82" t="s">
        <v>327</v>
      </c>
      <c r="B17" s="91">
        <v>2010</v>
      </c>
      <c r="C17" s="87" t="s">
        <v>340</v>
      </c>
      <c r="D17" s="88" t="s">
        <v>328</v>
      </c>
      <c r="E17" s="90">
        <f t="shared" si="3"/>
        <v>2180000</v>
      </c>
      <c r="F17" s="90">
        <v>2180000</v>
      </c>
      <c r="G17" s="90"/>
      <c r="H17" s="90"/>
      <c r="I17" s="90"/>
      <c r="J17" s="90"/>
      <c r="K17" s="90"/>
      <c r="L17" s="90"/>
      <c r="M17" s="90"/>
      <c r="N17" s="90"/>
      <c r="O17" s="90"/>
      <c r="P17" s="86">
        <f t="shared" si="2"/>
        <v>2180000</v>
      </c>
    </row>
    <row r="18" spans="1:16" s="81" customFormat="1" ht="60">
      <c r="A18" s="82" t="s">
        <v>117</v>
      </c>
      <c r="B18" s="87" t="s">
        <v>118</v>
      </c>
      <c r="C18" s="87" t="s">
        <v>221</v>
      </c>
      <c r="D18" s="88" t="s">
        <v>388</v>
      </c>
      <c r="E18" s="90">
        <f t="shared" si="3"/>
        <v>1355000</v>
      </c>
      <c r="F18" s="168">
        <v>1355000</v>
      </c>
      <c r="G18" s="90"/>
      <c r="H18" s="90"/>
      <c r="I18" s="86"/>
      <c r="J18" s="86"/>
      <c r="K18" s="86"/>
      <c r="L18" s="86"/>
      <c r="M18" s="86"/>
      <c r="N18" s="86"/>
      <c r="O18" s="86"/>
      <c r="P18" s="86">
        <f t="shared" si="2"/>
        <v>1355000</v>
      </c>
    </row>
    <row r="19" spans="1:16" s="81" customFormat="1" ht="30">
      <c r="A19" s="82" t="s">
        <v>217</v>
      </c>
      <c r="B19" s="87" t="s">
        <v>218</v>
      </c>
      <c r="C19" s="87" t="s">
        <v>120</v>
      </c>
      <c r="D19" s="88" t="s">
        <v>389</v>
      </c>
      <c r="E19" s="90">
        <f t="shared" si="3"/>
        <v>147000</v>
      </c>
      <c r="F19" s="90">
        <v>147000</v>
      </c>
      <c r="G19" s="90"/>
      <c r="H19" s="90"/>
      <c r="I19" s="86"/>
      <c r="J19" s="86"/>
      <c r="K19" s="86"/>
      <c r="L19" s="86"/>
      <c r="M19" s="86"/>
      <c r="N19" s="86"/>
      <c r="O19" s="86"/>
      <c r="P19" s="86">
        <f t="shared" si="2"/>
        <v>147000</v>
      </c>
    </row>
    <row r="20" spans="1:16" s="81" customFormat="1" ht="30">
      <c r="A20" s="82" t="s">
        <v>337</v>
      </c>
      <c r="B20" s="87" t="s">
        <v>318</v>
      </c>
      <c r="C20" s="87" t="s">
        <v>319</v>
      </c>
      <c r="D20" s="88" t="s">
        <v>317</v>
      </c>
      <c r="E20" s="168">
        <f t="shared" si="3"/>
        <v>10000</v>
      </c>
      <c r="F20" s="168">
        <v>10000</v>
      </c>
      <c r="G20" s="90"/>
      <c r="H20" s="90"/>
      <c r="I20" s="90"/>
      <c r="J20" s="90"/>
      <c r="K20" s="90"/>
      <c r="L20" s="90"/>
      <c r="M20" s="90"/>
      <c r="N20" s="90"/>
      <c r="O20" s="90"/>
      <c r="P20" s="86">
        <f t="shared" si="2"/>
        <v>10000</v>
      </c>
    </row>
    <row r="21" spans="1:16" s="81" customFormat="1" ht="45">
      <c r="A21" s="82" t="s">
        <v>338</v>
      </c>
      <c r="B21" s="87" t="s">
        <v>320</v>
      </c>
      <c r="C21" s="87" t="s">
        <v>319</v>
      </c>
      <c r="D21" s="88" t="s">
        <v>321</v>
      </c>
      <c r="E21" s="168">
        <f t="shared" si="3"/>
        <v>350000</v>
      </c>
      <c r="F21" s="168">
        <v>350000</v>
      </c>
      <c r="G21" s="90"/>
      <c r="H21" s="90"/>
      <c r="I21" s="90"/>
      <c r="J21" s="90"/>
      <c r="K21" s="90"/>
      <c r="L21" s="90"/>
      <c r="M21" s="90"/>
      <c r="N21" s="90"/>
      <c r="O21" s="90"/>
      <c r="P21" s="86">
        <f t="shared" si="2"/>
        <v>350000</v>
      </c>
    </row>
    <row r="22" spans="1:16" s="81" customFormat="1" ht="75">
      <c r="A22" s="82" t="s">
        <v>151</v>
      </c>
      <c r="B22" s="87" t="s">
        <v>163</v>
      </c>
      <c r="C22" s="87" t="s">
        <v>149</v>
      </c>
      <c r="D22" s="88" t="s">
        <v>453</v>
      </c>
      <c r="E22" s="90">
        <f aca="true" t="shared" si="4" ref="E22:E30">F22</f>
        <v>5770634</v>
      </c>
      <c r="F22" s="90">
        <v>5770634</v>
      </c>
      <c r="G22" s="90">
        <v>4668183</v>
      </c>
      <c r="H22" s="90">
        <v>52991</v>
      </c>
      <c r="I22" s="86"/>
      <c r="J22" s="86">
        <v>260000</v>
      </c>
      <c r="K22" s="86"/>
      <c r="L22" s="171">
        <v>260000</v>
      </c>
      <c r="M22" s="86">
        <v>100000</v>
      </c>
      <c r="N22" s="86">
        <v>49000</v>
      </c>
      <c r="O22" s="86"/>
      <c r="P22" s="86">
        <f t="shared" si="2"/>
        <v>6030634</v>
      </c>
    </row>
    <row r="23" spans="1:16" s="81" customFormat="1" ht="30">
      <c r="A23" s="82" t="s">
        <v>121</v>
      </c>
      <c r="B23" s="87" t="s">
        <v>122</v>
      </c>
      <c r="C23" s="87" t="s">
        <v>200</v>
      </c>
      <c r="D23" s="88" t="s">
        <v>405</v>
      </c>
      <c r="E23" s="90">
        <f t="shared" si="4"/>
        <v>788781</v>
      </c>
      <c r="F23" s="90">
        <v>788781</v>
      </c>
      <c r="G23" s="90">
        <v>614984</v>
      </c>
      <c r="H23" s="86"/>
      <c r="I23" s="86"/>
      <c r="J23" s="86"/>
      <c r="K23" s="86"/>
      <c r="L23" s="86"/>
      <c r="M23" s="86"/>
      <c r="N23" s="86"/>
      <c r="O23" s="86"/>
      <c r="P23" s="86">
        <f t="shared" si="2"/>
        <v>788781</v>
      </c>
    </row>
    <row r="24" spans="1:16" s="81" customFormat="1" ht="105">
      <c r="A24" s="82" t="s">
        <v>339</v>
      </c>
      <c r="B24" s="87" t="s">
        <v>315</v>
      </c>
      <c r="C24" s="87" t="s">
        <v>314</v>
      </c>
      <c r="D24" s="88" t="s">
        <v>316</v>
      </c>
      <c r="E24" s="90">
        <f t="shared" si="4"/>
        <v>300000</v>
      </c>
      <c r="F24" s="90">
        <v>300000</v>
      </c>
      <c r="G24" s="90"/>
      <c r="H24" s="90"/>
      <c r="I24" s="90"/>
      <c r="J24" s="90"/>
      <c r="K24" s="90"/>
      <c r="L24" s="90"/>
      <c r="M24" s="90"/>
      <c r="N24" s="90"/>
      <c r="O24" s="90"/>
      <c r="P24" s="86">
        <f t="shared" si="2"/>
        <v>300000</v>
      </c>
    </row>
    <row r="25" spans="1:16" s="81" customFormat="1" ht="30">
      <c r="A25" s="82" t="s">
        <v>287</v>
      </c>
      <c r="B25" s="87" t="s">
        <v>288</v>
      </c>
      <c r="C25" s="87" t="s">
        <v>289</v>
      </c>
      <c r="D25" s="162" t="s">
        <v>390</v>
      </c>
      <c r="E25" s="90">
        <f t="shared" si="4"/>
        <v>10000</v>
      </c>
      <c r="F25" s="90">
        <v>10000</v>
      </c>
      <c r="G25" s="90">
        <v>8196</v>
      </c>
      <c r="H25" s="86"/>
      <c r="I25" s="86"/>
      <c r="J25" s="86"/>
      <c r="K25" s="86"/>
      <c r="L25" s="86"/>
      <c r="M25" s="86"/>
      <c r="N25" s="86"/>
      <c r="O25" s="86"/>
      <c r="P25" s="86">
        <f t="shared" si="2"/>
        <v>10000</v>
      </c>
    </row>
    <row r="26" spans="1:16" s="81" customFormat="1" ht="30">
      <c r="A26" s="82" t="s">
        <v>210</v>
      </c>
      <c r="B26" s="87" t="s">
        <v>211</v>
      </c>
      <c r="C26" s="87" t="s">
        <v>199</v>
      </c>
      <c r="D26" s="88" t="s">
        <v>391</v>
      </c>
      <c r="E26" s="90">
        <f t="shared" si="4"/>
        <v>500000</v>
      </c>
      <c r="F26" s="90">
        <v>500000</v>
      </c>
      <c r="G26" s="86"/>
      <c r="H26" s="86"/>
      <c r="I26" s="86"/>
      <c r="J26" s="86"/>
      <c r="K26" s="86"/>
      <c r="L26" s="86"/>
      <c r="M26" s="86"/>
      <c r="N26" s="86"/>
      <c r="O26" s="86"/>
      <c r="P26" s="86">
        <f t="shared" si="2"/>
        <v>500000</v>
      </c>
    </row>
    <row r="27" spans="1:16" s="81" customFormat="1" ht="33" customHeight="1">
      <c r="A27" s="82" t="s">
        <v>276</v>
      </c>
      <c r="B27" s="87" t="s">
        <v>277</v>
      </c>
      <c r="C27" s="87" t="s">
        <v>201</v>
      </c>
      <c r="D27" s="88" t="s">
        <v>392</v>
      </c>
      <c r="E27" s="90">
        <f t="shared" si="4"/>
        <v>20000</v>
      </c>
      <c r="F27" s="90">
        <v>20000</v>
      </c>
      <c r="G27" s="90"/>
      <c r="H27" s="90"/>
      <c r="I27" s="90"/>
      <c r="J27" s="90"/>
      <c r="K27" s="90"/>
      <c r="L27" s="90"/>
      <c r="M27" s="90"/>
      <c r="N27" s="90"/>
      <c r="O27" s="90"/>
      <c r="P27" s="86">
        <f t="shared" si="2"/>
        <v>20000</v>
      </c>
    </row>
    <row r="28" spans="1:16" s="81" customFormat="1" ht="60">
      <c r="A28" s="82" t="s">
        <v>311</v>
      </c>
      <c r="B28" s="87" t="s">
        <v>312</v>
      </c>
      <c r="C28" s="87" t="s">
        <v>201</v>
      </c>
      <c r="D28" s="88" t="s">
        <v>313</v>
      </c>
      <c r="E28" s="90">
        <f t="shared" si="4"/>
        <v>1700000</v>
      </c>
      <c r="F28" s="90">
        <v>1700000</v>
      </c>
      <c r="G28" s="90"/>
      <c r="H28" s="90"/>
      <c r="I28" s="90"/>
      <c r="J28" s="90"/>
      <c r="K28" s="90"/>
      <c r="L28" s="90"/>
      <c r="M28" s="90"/>
      <c r="N28" s="90"/>
      <c r="O28" s="90"/>
      <c r="P28" s="86">
        <f t="shared" si="2"/>
        <v>1700000</v>
      </c>
    </row>
    <row r="29" spans="1:16" s="81" customFormat="1" ht="30">
      <c r="A29" s="82" t="s">
        <v>123</v>
      </c>
      <c r="B29" s="87" t="s">
        <v>124</v>
      </c>
      <c r="C29" s="87" t="s">
        <v>201</v>
      </c>
      <c r="D29" s="88" t="s">
        <v>125</v>
      </c>
      <c r="E29" s="90">
        <f t="shared" si="4"/>
        <v>1500000</v>
      </c>
      <c r="F29" s="90">
        <v>1500000</v>
      </c>
      <c r="G29" s="90"/>
      <c r="H29" s="90"/>
      <c r="I29" s="90"/>
      <c r="J29" s="90"/>
      <c r="K29" s="90"/>
      <c r="L29" s="90"/>
      <c r="M29" s="90"/>
      <c r="N29" s="90"/>
      <c r="O29" s="90"/>
      <c r="P29" s="86">
        <f t="shared" si="2"/>
        <v>1500000</v>
      </c>
    </row>
    <row r="30" spans="1:16" s="81" customFormat="1" ht="120">
      <c r="A30" s="206" t="s">
        <v>393</v>
      </c>
      <c r="B30" s="87" t="s">
        <v>394</v>
      </c>
      <c r="C30" s="87" t="s">
        <v>395</v>
      </c>
      <c r="D30" s="150" t="s">
        <v>396</v>
      </c>
      <c r="E30" s="90">
        <f t="shared" si="4"/>
        <v>500000</v>
      </c>
      <c r="F30" s="90">
        <v>500000</v>
      </c>
      <c r="G30" s="90"/>
      <c r="H30" s="90"/>
      <c r="I30" s="90"/>
      <c r="J30" s="90"/>
      <c r="K30" s="90"/>
      <c r="L30" s="90"/>
      <c r="M30" s="90"/>
      <c r="N30" s="90"/>
      <c r="O30" s="90"/>
      <c r="P30" s="86">
        <v>500000</v>
      </c>
    </row>
    <row r="31" spans="1:16" s="81" customFormat="1" ht="30">
      <c r="A31" s="82" t="s">
        <v>380</v>
      </c>
      <c r="B31" s="87" t="s">
        <v>404</v>
      </c>
      <c r="C31" s="87" t="s">
        <v>202</v>
      </c>
      <c r="D31" s="150" t="s">
        <v>397</v>
      </c>
      <c r="E31" s="90"/>
      <c r="F31" s="90"/>
      <c r="G31" s="90"/>
      <c r="H31" s="90"/>
      <c r="I31" s="90"/>
      <c r="J31" s="90">
        <v>1410000</v>
      </c>
      <c r="K31" s="90">
        <v>1410000</v>
      </c>
      <c r="L31" s="90"/>
      <c r="M31" s="90"/>
      <c r="N31" s="90"/>
      <c r="O31" s="90">
        <v>1410000</v>
      </c>
      <c r="P31" s="86">
        <f t="shared" si="2"/>
        <v>1410000</v>
      </c>
    </row>
    <row r="32" spans="1:16" s="81" customFormat="1" ht="30">
      <c r="A32" s="82" t="s">
        <v>399</v>
      </c>
      <c r="B32" s="87" t="s">
        <v>400</v>
      </c>
      <c r="C32" s="87" t="s">
        <v>202</v>
      </c>
      <c r="D32" s="150" t="s">
        <v>401</v>
      </c>
      <c r="E32" s="90"/>
      <c r="F32" s="90"/>
      <c r="G32" s="90"/>
      <c r="H32" s="90"/>
      <c r="I32" s="90"/>
      <c r="J32" s="90">
        <v>300000</v>
      </c>
      <c r="K32" s="90">
        <v>300000</v>
      </c>
      <c r="L32" s="90"/>
      <c r="M32" s="90"/>
      <c r="N32" s="90"/>
      <c r="O32" s="90">
        <v>300000</v>
      </c>
      <c r="P32" s="86">
        <f t="shared" si="2"/>
        <v>300000</v>
      </c>
    </row>
    <row r="33" spans="1:16" s="81" customFormat="1" ht="45">
      <c r="A33" s="82" t="s">
        <v>130</v>
      </c>
      <c r="B33" s="87" t="s">
        <v>131</v>
      </c>
      <c r="C33" s="87" t="s">
        <v>202</v>
      </c>
      <c r="D33" s="88" t="s">
        <v>398</v>
      </c>
      <c r="E33" s="90">
        <f>F33</f>
        <v>0</v>
      </c>
      <c r="F33" s="90"/>
      <c r="G33" s="90"/>
      <c r="H33" s="90"/>
      <c r="I33" s="90"/>
      <c r="J33" s="90">
        <v>700000</v>
      </c>
      <c r="K33" s="90">
        <v>700000</v>
      </c>
      <c r="L33" s="90"/>
      <c r="M33" s="90"/>
      <c r="N33" s="90"/>
      <c r="O33" s="90">
        <v>700000</v>
      </c>
      <c r="P33" s="86">
        <f t="shared" si="2"/>
        <v>700000</v>
      </c>
    </row>
    <row r="34" spans="1:16" s="81" customFormat="1" ht="52.5" customHeight="1">
      <c r="A34" s="82" t="s">
        <v>213</v>
      </c>
      <c r="B34" s="87" t="s">
        <v>214</v>
      </c>
      <c r="C34" s="87" t="s">
        <v>153</v>
      </c>
      <c r="D34" s="88" t="s">
        <v>402</v>
      </c>
      <c r="E34" s="90">
        <f>F34</f>
        <v>1700000</v>
      </c>
      <c r="F34" s="90">
        <v>1700000</v>
      </c>
      <c r="G34" s="90"/>
      <c r="H34" s="90"/>
      <c r="I34" s="90"/>
      <c r="J34" s="90">
        <v>80000</v>
      </c>
      <c r="K34" s="90">
        <v>80000</v>
      </c>
      <c r="L34" s="166"/>
      <c r="M34" s="90"/>
      <c r="N34" s="90"/>
      <c r="O34" s="90">
        <v>80000</v>
      </c>
      <c r="P34" s="86">
        <f t="shared" si="2"/>
        <v>1780000</v>
      </c>
    </row>
    <row r="35" spans="1:16" s="81" customFormat="1" ht="32.25" customHeight="1">
      <c r="A35" s="82" t="s">
        <v>259</v>
      </c>
      <c r="B35" s="87" t="s">
        <v>260</v>
      </c>
      <c r="C35" s="87" t="s">
        <v>252</v>
      </c>
      <c r="D35" s="88" t="s">
        <v>261</v>
      </c>
      <c r="E35" s="90">
        <v>46600</v>
      </c>
      <c r="F35" s="90">
        <v>46600</v>
      </c>
      <c r="G35" s="90"/>
      <c r="H35" s="90"/>
      <c r="I35" s="90"/>
      <c r="J35" s="90"/>
      <c r="K35" s="90"/>
      <c r="L35" s="167"/>
      <c r="M35" s="90"/>
      <c r="N35" s="90"/>
      <c r="O35" s="90"/>
      <c r="P35" s="86">
        <f t="shared" si="2"/>
        <v>46600</v>
      </c>
    </row>
    <row r="36" spans="1:16" s="81" customFormat="1" ht="46.5" customHeight="1">
      <c r="A36" s="82" t="s">
        <v>132</v>
      </c>
      <c r="B36" s="87" t="s">
        <v>133</v>
      </c>
      <c r="C36" s="87" t="s">
        <v>150</v>
      </c>
      <c r="D36" s="88" t="s">
        <v>403</v>
      </c>
      <c r="E36" s="90">
        <f>F36</f>
        <v>50000</v>
      </c>
      <c r="F36" s="90">
        <v>50000</v>
      </c>
      <c r="G36" s="90"/>
      <c r="H36" s="90"/>
      <c r="I36" s="90"/>
      <c r="J36" s="90"/>
      <c r="K36" s="90"/>
      <c r="L36" s="90"/>
      <c r="M36" s="90"/>
      <c r="N36" s="90"/>
      <c r="O36" s="90"/>
      <c r="P36" s="86">
        <f t="shared" si="2"/>
        <v>50000</v>
      </c>
    </row>
    <row r="37" spans="1:16" s="81" customFormat="1" ht="32.25" customHeight="1">
      <c r="A37" s="82" t="s">
        <v>126</v>
      </c>
      <c r="B37" s="87" t="s">
        <v>127</v>
      </c>
      <c r="C37" s="87" t="s">
        <v>150</v>
      </c>
      <c r="D37" s="88" t="s">
        <v>128</v>
      </c>
      <c r="E37" s="90">
        <f>F37</f>
        <v>555865</v>
      </c>
      <c r="F37" s="172">
        <v>555865</v>
      </c>
      <c r="G37" s="90">
        <v>197201</v>
      </c>
      <c r="H37" s="90">
        <v>2280</v>
      </c>
      <c r="I37" s="90"/>
      <c r="J37" s="90"/>
      <c r="K37" s="90"/>
      <c r="L37" s="90"/>
      <c r="M37" s="90"/>
      <c r="N37" s="90"/>
      <c r="O37" s="90"/>
      <c r="P37" s="86">
        <f t="shared" si="2"/>
        <v>555865</v>
      </c>
    </row>
    <row r="38" spans="1:16" s="81" customFormat="1" ht="32.25" customHeight="1">
      <c r="A38" s="82" t="s">
        <v>114</v>
      </c>
      <c r="B38" s="87" t="s">
        <v>115</v>
      </c>
      <c r="C38" s="87" t="s">
        <v>150</v>
      </c>
      <c r="D38" s="88" t="s">
        <v>116</v>
      </c>
      <c r="E38" s="90">
        <f>F38</f>
        <v>1059864</v>
      </c>
      <c r="F38" s="90">
        <v>1059864</v>
      </c>
      <c r="G38" s="90">
        <v>749468</v>
      </c>
      <c r="H38" s="90">
        <v>33810</v>
      </c>
      <c r="I38" s="90"/>
      <c r="J38" s="90">
        <v>14000</v>
      </c>
      <c r="K38" s="90">
        <v>14000</v>
      </c>
      <c r="L38" s="90"/>
      <c r="M38" s="90"/>
      <c r="N38" s="90"/>
      <c r="O38" s="90">
        <v>14000</v>
      </c>
      <c r="P38" s="86">
        <f t="shared" si="2"/>
        <v>1073864</v>
      </c>
    </row>
    <row r="39" spans="1:16" s="81" customFormat="1" ht="32.25" customHeight="1">
      <c r="A39" s="82" t="s">
        <v>291</v>
      </c>
      <c r="B39" s="87" t="s">
        <v>292</v>
      </c>
      <c r="C39" s="87" t="s">
        <v>263</v>
      </c>
      <c r="D39" s="88" t="s">
        <v>293</v>
      </c>
      <c r="E39" s="90">
        <f>F39</f>
        <v>6800</v>
      </c>
      <c r="F39" s="90">
        <v>6800</v>
      </c>
      <c r="G39" s="90"/>
      <c r="H39" s="90"/>
      <c r="I39" s="90"/>
      <c r="J39" s="90"/>
      <c r="K39" s="90"/>
      <c r="L39" s="90"/>
      <c r="M39" s="90"/>
      <c r="N39" s="90"/>
      <c r="O39" s="90"/>
      <c r="P39" s="86">
        <f t="shared" si="2"/>
        <v>6800</v>
      </c>
    </row>
    <row r="40" spans="1:16" s="81" customFormat="1" ht="15">
      <c r="A40" s="82" t="s">
        <v>134</v>
      </c>
      <c r="B40" s="87" t="s">
        <v>135</v>
      </c>
      <c r="C40" s="87" t="s">
        <v>204</v>
      </c>
      <c r="D40" s="88" t="s">
        <v>205</v>
      </c>
      <c r="E40" s="90">
        <f>F40</f>
        <v>0</v>
      </c>
      <c r="F40" s="90"/>
      <c r="G40" s="90"/>
      <c r="H40" s="90"/>
      <c r="I40" s="90"/>
      <c r="J40" s="90">
        <v>70000</v>
      </c>
      <c r="K40" s="90"/>
      <c r="L40" s="90">
        <v>70000</v>
      </c>
      <c r="M40" s="90"/>
      <c r="N40" s="90"/>
      <c r="O40" s="90"/>
      <c r="P40" s="86">
        <f t="shared" si="2"/>
        <v>70000</v>
      </c>
    </row>
    <row r="41" spans="1:16" s="81" customFormat="1" ht="15">
      <c r="A41" s="82" t="s">
        <v>17</v>
      </c>
      <c r="B41" s="87"/>
      <c r="C41" s="87"/>
      <c r="D41" s="83" t="s">
        <v>198</v>
      </c>
      <c r="E41" s="86">
        <f aca="true" t="shared" si="5" ref="E41:P41">SUM(E42:E42)</f>
        <v>594422</v>
      </c>
      <c r="F41" s="86">
        <f t="shared" si="5"/>
        <v>594422</v>
      </c>
      <c r="G41" s="86">
        <f t="shared" si="5"/>
        <v>430720</v>
      </c>
      <c r="H41" s="86">
        <f t="shared" si="5"/>
        <v>64144</v>
      </c>
      <c r="I41" s="86">
        <f t="shared" si="5"/>
        <v>0</v>
      </c>
      <c r="J41" s="86">
        <f t="shared" si="5"/>
        <v>0</v>
      </c>
      <c r="K41" s="86">
        <f t="shared" si="5"/>
        <v>0</v>
      </c>
      <c r="L41" s="86">
        <f t="shared" si="5"/>
        <v>0</v>
      </c>
      <c r="M41" s="86">
        <f t="shared" si="5"/>
        <v>0</v>
      </c>
      <c r="N41" s="86">
        <f t="shared" si="5"/>
        <v>0</v>
      </c>
      <c r="O41" s="86">
        <f t="shared" si="5"/>
        <v>0</v>
      </c>
      <c r="P41" s="86">
        <f t="shared" si="5"/>
        <v>594422</v>
      </c>
    </row>
    <row r="42" spans="1:16" s="81" customFormat="1" ht="30">
      <c r="A42" s="82" t="s">
        <v>208</v>
      </c>
      <c r="B42" s="87" t="s">
        <v>154</v>
      </c>
      <c r="C42" s="87" t="s">
        <v>203</v>
      </c>
      <c r="D42" s="88" t="s">
        <v>216</v>
      </c>
      <c r="E42" s="90">
        <f>F42</f>
        <v>594422</v>
      </c>
      <c r="F42" s="90">
        <v>594422</v>
      </c>
      <c r="G42" s="90">
        <v>430720</v>
      </c>
      <c r="H42" s="90">
        <v>64144</v>
      </c>
      <c r="I42" s="90"/>
      <c r="J42" s="90"/>
      <c r="K42" s="90"/>
      <c r="L42" s="90"/>
      <c r="M42" s="90"/>
      <c r="N42" s="90"/>
      <c r="O42" s="90"/>
      <c r="P42" s="86">
        <f>E42+J42</f>
        <v>594422</v>
      </c>
    </row>
    <row r="43" spans="1:16" s="81" customFormat="1" ht="28.5">
      <c r="A43" s="82" t="s">
        <v>334</v>
      </c>
      <c r="B43" s="91"/>
      <c r="C43" s="87"/>
      <c r="D43" s="92" t="s">
        <v>335</v>
      </c>
      <c r="E43" s="170">
        <f>E44+E58+E64+F69+E74</f>
        <v>120531837</v>
      </c>
      <c r="F43" s="170">
        <f>F44+F58+F64+G69+F74</f>
        <v>111507454</v>
      </c>
      <c r="G43" s="170">
        <f aca="true" t="shared" si="6" ref="G43:P43">G44+G58+G64+G69+G74</f>
        <v>86580824</v>
      </c>
      <c r="H43" s="170">
        <f t="shared" si="6"/>
        <v>6148070</v>
      </c>
      <c r="I43" s="170">
        <f t="shared" si="6"/>
        <v>0</v>
      </c>
      <c r="J43" s="170">
        <f t="shared" si="6"/>
        <v>5175272</v>
      </c>
      <c r="K43" s="170">
        <f t="shared" si="6"/>
        <v>548460</v>
      </c>
      <c r="L43" s="170">
        <f t="shared" si="6"/>
        <v>4626812</v>
      </c>
      <c r="M43" s="170">
        <f t="shared" si="6"/>
        <v>207585</v>
      </c>
      <c r="N43" s="170">
        <f t="shared" si="6"/>
        <v>0</v>
      </c>
      <c r="O43" s="170">
        <f t="shared" si="6"/>
        <v>538460</v>
      </c>
      <c r="P43" s="170">
        <f t="shared" si="6"/>
        <v>125707109</v>
      </c>
    </row>
    <row r="44" spans="1:16" s="81" customFormat="1" ht="28.5">
      <c r="A44" s="82" t="s">
        <v>336</v>
      </c>
      <c r="B44" s="91"/>
      <c r="C44" s="87"/>
      <c r="D44" s="92" t="s">
        <v>335</v>
      </c>
      <c r="E44" s="170">
        <f>SUM(E45:E57)</f>
        <v>48002565</v>
      </c>
      <c r="F44" s="170">
        <f>SUM(F45:F57)</f>
        <v>48002565</v>
      </c>
      <c r="G44" s="170">
        <f>SUM(G45:G57)</f>
        <v>34066429</v>
      </c>
      <c r="H44" s="170">
        <f>SUM(H45:H57)</f>
        <v>2381276</v>
      </c>
      <c r="I44" s="170">
        <f>SUM(I45:I56)</f>
        <v>0</v>
      </c>
      <c r="J44" s="170">
        <f aca="true" t="shared" si="7" ref="J44:P44">SUM(J45:J57)</f>
        <v>1050000</v>
      </c>
      <c r="K44" s="170">
        <f t="shared" si="7"/>
        <v>450000</v>
      </c>
      <c r="L44" s="170">
        <f t="shared" si="7"/>
        <v>600000</v>
      </c>
      <c r="M44" s="170">
        <f t="shared" si="7"/>
        <v>0</v>
      </c>
      <c r="N44" s="170">
        <f t="shared" si="7"/>
        <v>0</v>
      </c>
      <c r="O44" s="170">
        <f t="shared" si="7"/>
        <v>450000</v>
      </c>
      <c r="P44" s="170">
        <f t="shared" si="7"/>
        <v>49052565</v>
      </c>
    </row>
    <row r="45" spans="1:16" s="81" customFormat="1" ht="60">
      <c r="A45" s="82" t="s">
        <v>23</v>
      </c>
      <c r="B45" s="87" t="s">
        <v>310</v>
      </c>
      <c r="C45" s="87" t="s">
        <v>148</v>
      </c>
      <c r="D45" s="88" t="s">
        <v>326</v>
      </c>
      <c r="E45" s="90">
        <f aca="true" t="shared" si="8" ref="E45:E54">F45</f>
        <v>1340729</v>
      </c>
      <c r="F45" s="90">
        <v>1340729</v>
      </c>
      <c r="G45" s="90">
        <v>1075567</v>
      </c>
      <c r="H45" s="90">
        <v>17275</v>
      </c>
      <c r="I45" s="170"/>
      <c r="J45" s="170"/>
      <c r="K45" s="170"/>
      <c r="L45" s="170"/>
      <c r="M45" s="170"/>
      <c r="N45" s="170"/>
      <c r="O45" s="170"/>
      <c r="P45" s="86">
        <f aca="true" t="shared" si="9" ref="P45:P76">E45+J45</f>
        <v>1340729</v>
      </c>
    </row>
    <row r="46" spans="1:16" s="81" customFormat="1" ht="15">
      <c r="A46" s="82" t="s">
        <v>53</v>
      </c>
      <c r="B46" s="91">
        <v>1010</v>
      </c>
      <c r="C46" s="87" t="s">
        <v>155</v>
      </c>
      <c r="D46" s="88" t="s">
        <v>136</v>
      </c>
      <c r="E46" s="90">
        <f t="shared" si="8"/>
        <v>7140156</v>
      </c>
      <c r="F46" s="90">
        <f>7127196+12960</f>
        <v>7140156</v>
      </c>
      <c r="G46" s="90">
        <v>4808888</v>
      </c>
      <c r="H46" s="90">
        <v>493637</v>
      </c>
      <c r="I46" s="170"/>
      <c r="J46" s="90">
        <v>250000</v>
      </c>
      <c r="K46" s="90"/>
      <c r="L46" s="90">
        <v>250000</v>
      </c>
      <c r="M46" s="170"/>
      <c r="N46" s="170"/>
      <c r="O46" s="170"/>
      <c r="P46" s="86">
        <f t="shared" si="9"/>
        <v>7390156</v>
      </c>
    </row>
    <row r="47" spans="1:16" s="81" customFormat="1" ht="34.5" customHeight="1">
      <c r="A47" s="82" t="s">
        <v>370</v>
      </c>
      <c r="B47" s="91">
        <v>1021</v>
      </c>
      <c r="C47" s="87" t="s">
        <v>156</v>
      </c>
      <c r="D47" s="88" t="s">
        <v>367</v>
      </c>
      <c r="E47" s="90">
        <f t="shared" si="8"/>
        <v>8280373</v>
      </c>
      <c r="F47" s="90">
        <f>8240753+39620</f>
        <v>8280373</v>
      </c>
      <c r="G47" s="90">
        <v>4749981</v>
      </c>
      <c r="H47" s="90">
        <v>1568175</v>
      </c>
      <c r="I47" s="90"/>
      <c r="J47" s="90">
        <v>350000</v>
      </c>
      <c r="K47" s="90"/>
      <c r="L47" s="90">
        <v>350000</v>
      </c>
      <c r="M47" s="90"/>
      <c r="N47" s="90"/>
      <c r="O47" s="90"/>
      <c r="P47" s="86">
        <f t="shared" si="9"/>
        <v>8630373</v>
      </c>
    </row>
    <row r="48" spans="1:16" s="81" customFormat="1" ht="34.5" customHeight="1">
      <c r="A48" s="82" t="s">
        <v>52</v>
      </c>
      <c r="B48" s="91">
        <v>1031</v>
      </c>
      <c r="C48" s="87" t="s">
        <v>156</v>
      </c>
      <c r="D48" s="88" t="s">
        <v>367</v>
      </c>
      <c r="E48" s="90">
        <f t="shared" si="8"/>
        <v>17514300</v>
      </c>
      <c r="F48" s="90">
        <v>17514300</v>
      </c>
      <c r="G48" s="90">
        <v>14355984</v>
      </c>
      <c r="H48" s="90"/>
      <c r="I48" s="90"/>
      <c r="J48" s="90"/>
      <c r="K48" s="90"/>
      <c r="L48" s="90"/>
      <c r="M48" s="90"/>
      <c r="N48" s="90"/>
      <c r="O48" s="90"/>
      <c r="P48" s="86">
        <f t="shared" si="9"/>
        <v>17514300</v>
      </c>
    </row>
    <row r="49" spans="1:17" s="81" customFormat="1" ht="48" customHeight="1">
      <c r="A49" s="82" t="s">
        <v>0</v>
      </c>
      <c r="B49" s="91">
        <v>1070</v>
      </c>
      <c r="C49" s="87" t="s">
        <v>157</v>
      </c>
      <c r="D49" s="88" t="s">
        <v>206</v>
      </c>
      <c r="E49" s="168">
        <f>F49</f>
        <v>4267766</v>
      </c>
      <c r="F49" s="168">
        <f>4259806+7960</f>
        <v>4267766</v>
      </c>
      <c r="G49" s="168">
        <v>3395932</v>
      </c>
      <c r="H49" s="168">
        <v>84285</v>
      </c>
      <c r="I49" s="90"/>
      <c r="J49" s="90"/>
      <c r="K49" s="90"/>
      <c r="L49" s="90"/>
      <c r="M49" s="90"/>
      <c r="N49" s="90"/>
      <c r="O49" s="90"/>
      <c r="P49" s="201">
        <f>E49+J49</f>
        <v>4267766</v>
      </c>
      <c r="Q49" s="204"/>
    </row>
    <row r="50" spans="1:16" s="81" customFormat="1" ht="34.5" customHeight="1">
      <c r="A50" s="82" t="s">
        <v>54</v>
      </c>
      <c r="B50" s="91">
        <v>1141</v>
      </c>
      <c r="C50" s="87" t="s">
        <v>158</v>
      </c>
      <c r="D50" s="88" t="s">
        <v>220</v>
      </c>
      <c r="E50" s="168">
        <f t="shared" si="8"/>
        <v>7556773</v>
      </c>
      <c r="F50" s="90">
        <f>7457973+98800</f>
        <v>7556773</v>
      </c>
      <c r="G50" s="90">
        <f>4227544+80980</f>
        <v>4308524</v>
      </c>
      <c r="H50" s="90">
        <v>161265</v>
      </c>
      <c r="I50" s="90"/>
      <c r="J50" s="90"/>
      <c r="K50" s="90"/>
      <c r="L50" s="90"/>
      <c r="M50" s="90"/>
      <c r="N50" s="90"/>
      <c r="O50" s="90"/>
      <c r="P50" s="86">
        <f t="shared" si="9"/>
        <v>7556773</v>
      </c>
    </row>
    <row r="51" spans="1:16" s="81" customFormat="1" ht="42" customHeight="1">
      <c r="A51" s="82" t="s">
        <v>51</v>
      </c>
      <c r="B51" s="91">
        <v>1200</v>
      </c>
      <c r="C51" s="87" t="s">
        <v>158</v>
      </c>
      <c r="D51" s="88" t="s">
        <v>50</v>
      </c>
      <c r="E51" s="172">
        <f t="shared" si="8"/>
        <v>8342</v>
      </c>
      <c r="F51" s="172">
        <v>8342</v>
      </c>
      <c r="G51" s="90">
        <v>6838</v>
      </c>
      <c r="H51" s="90"/>
      <c r="I51" s="90"/>
      <c r="J51" s="218">
        <v>0</v>
      </c>
      <c r="K51" s="90"/>
      <c r="L51" s="90"/>
      <c r="M51" s="90"/>
      <c r="N51" s="90"/>
      <c r="O51" s="90"/>
      <c r="P51" s="86">
        <f t="shared" si="9"/>
        <v>8342</v>
      </c>
    </row>
    <row r="52" spans="1:16" s="81" customFormat="1" ht="60" customHeight="1">
      <c r="A52" s="82" t="s">
        <v>412</v>
      </c>
      <c r="B52" s="91">
        <v>3131</v>
      </c>
      <c r="C52" s="87" t="s">
        <v>200</v>
      </c>
      <c r="D52" s="88" t="s">
        <v>224</v>
      </c>
      <c r="E52" s="90">
        <f t="shared" si="8"/>
        <v>16000</v>
      </c>
      <c r="F52" s="90">
        <v>16000</v>
      </c>
      <c r="G52" s="90"/>
      <c r="H52" s="90"/>
      <c r="I52" s="90"/>
      <c r="J52" s="90"/>
      <c r="K52" s="90"/>
      <c r="L52" s="90"/>
      <c r="M52" s="90"/>
      <c r="N52" s="90"/>
      <c r="O52" s="90"/>
      <c r="P52" s="86">
        <f t="shared" si="9"/>
        <v>16000</v>
      </c>
    </row>
    <row r="53" spans="1:16" s="81" customFormat="1" ht="48" customHeight="1">
      <c r="A53" s="82" t="s">
        <v>414</v>
      </c>
      <c r="B53" s="91">
        <v>5011</v>
      </c>
      <c r="C53" s="87" t="s">
        <v>159</v>
      </c>
      <c r="D53" s="88" t="s">
        <v>60</v>
      </c>
      <c r="E53" s="90">
        <f t="shared" si="8"/>
        <v>52500</v>
      </c>
      <c r="F53" s="90">
        <v>52500</v>
      </c>
      <c r="G53" s="90"/>
      <c r="H53" s="90"/>
      <c r="I53" s="90"/>
      <c r="J53" s="90"/>
      <c r="K53" s="90"/>
      <c r="L53" s="90"/>
      <c r="M53" s="90"/>
      <c r="N53" s="90"/>
      <c r="O53" s="90"/>
      <c r="P53" s="86">
        <f t="shared" si="9"/>
        <v>52500</v>
      </c>
    </row>
    <row r="54" spans="1:16" s="81" customFormat="1" ht="43.5" customHeight="1">
      <c r="A54" s="82" t="s">
        <v>415</v>
      </c>
      <c r="B54" s="91">
        <v>5012</v>
      </c>
      <c r="C54" s="87" t="s">
        <v>159</v>
      </c>
      <c r="D54" s="88" t="s">
        <v>164</v>
      </c>
      <c r="E54" s="90">
        <f t="shared" si="8"/>
        <v>20700</v>
      </c>
      <c r="F54" s="90">
        <v>20700</v>
      </c>
      <c r="G54" s="90"/>
      <c r="H54" s="90"/>
      <c r="I54" s="90"/>
      <c r="J54" s="90"/>
      <c r="K54" s="90"/>
      <c r="L54" s="90"/>
      <c r="M54" s="90"/>
      <c r="N54" s="90"/>
      <c r="O54" s="90"/>
      <c r="P54" s="86">
        <f t="shared" si="9"/>
        <v>20700</v>
      </c>
    </row>
    <row r="55" spans="1:16" s="81" customFormat="1" ht="43.5" customHeight="1">
      <c r="A55" s="82" t="s">
        <v>1</v>
      </c>
      <c r="B55" s="91">
        <v>5031</v>
      </c>
      <c r="C55" s="87" t="s">
        <v>159</v>
      </c>
      <c r="D55" s="88" t="s">
        <v>207</v>
      </c>
      <c r="E55" s="168">
        <f>F55</f>
        <v>1804926</v>
      </c>
      <c r="F55" s="203">
        <f>1801806+3120</f>
        <v>1804926</v>
      </c>
      <c r="G55" s="168">
        <v>1364715</v>
      </c>
      <c r="H55" s="168">
        <v>56639</v>
      </c>
      <c r="I55" s="90"/>
      <c r="J55" s="168"/>
      <c r="K55" s="168"/>
      <c r="L55" s="168"/>
      <c r="M55" s="168"/>
      <c r="N55" s="168"/>
      <c r="O55" s="168"/>
      <c r="P55" s="86">
        <f t="shared" si="9"/>
        <v>1804926</v>
      </c>
    </row>
    <row r="56" spans="1:16" s="81" customFormat="1" ht="38.25" customHeight="1">
      <c r="A56" s="82" t="s">
        <v>246</v>
      </c>
      <c r="B56" s="91">
        <v>7321</v>
      </c>
      <c r="C56" s="87" t="s">
        <v>202</v>
      </c>
      <c r="D56" s="88" t="s">
        <v>29</v>
      </c>
      <c r="E56" s="168"/>
      <c r="F56" s="203"/>
      <c r="G56" s="168"/>
      <c r="H56" s="168"/>
      <c r="I56" s="90"/>
      <c r="J56" s="168">
        <v>50000</v>
      </c>
      <c r="K56" s="168">
        <v>50000</v>
      </c>
      <c r="L56" s="168"/>
      <c r="M56" s="168"/>
      <c r="N56" s="168"/>
      <c r="O56" s="168">
        <v>50000</v>
      </c>
      <c r="P56" s="86">
        <f t="shared" si="9"/>
        <v>50000</v>
      </c>
    </row>
    <row r="57" spans="1:16" s="81" customFormat="1" ht="36" customHeight="1">
      <c r="A57" s="82" t="s">
        <v>30</v>
      </c>
      <c r="B57" s="91">
        <v>7325</v>
      </c>
      <c r="C57" s="87" t="s">
        <v>202</v>
      </c>
      <c r="D57" s="88" t="s">
        <v>31</v>
      </c>
      <c r="E57" s="168"/>
      <c r="F57" s="203"/>
      <c r="G57" s="168"/>
      <c r="H57" s="168"/>
      <c r="I57" s="90"/>
      <c r="J57" s="168">
        <v>400000</v>
      </c>
      <c r="K57" s="168">
        <v>400000</v>
      </c>
      <c r="L57" s="168"/>
      <c r="M57" s="168"/>
      <c r="N57" s="168"/>
      <c r="O57" s="168">
        <v>400000</v>
      </c>
      <c r="P57" s="86">
        <f t="shared" si="9"/>
        <v>400000</v>
      </c>
    </row>
    <row r="58" spans="1:16" s="81" customFormat="1" ht="35.25" customHeight="1">
      <c r="A58" s="82" t="s">
        <v>59</v>
      </c>
      <c r="B58" s="91"/>
      <c r="C58" s="87"/>
      <c r="D58" s="92" t="s">
        <v>335</v>
      </c>
      <c r="E58" s="201">
        <f>E59+E60+E61+E62+E63</f>
        <v>19994651</v>
      </c>
      <c r="F58" s="201">
        <f aca="true" t="shared" si="10" ref="F58:P58">F59+F60+F61+F62+F63</f>
        <v>19994651</v>
      </c>
      <c r="G58" s="201">
        <f t="shared" si="10"/>
        <v>14582470</v>
      </c>
      <c r="H58" s="201">
        <f t="shared" si="10"/>
        <v>1035053</v>
      </c>
      <c r="I58" s="201">
        <f t="shared" si="10"/>
        <v>0</v>
      </c>
      <c r="J58" s="201">
        <f t="shared" si="10"/>
        <v>1085856</v>
      </c>
      <c r="K58" s="201">
        <f t="shared" si="10"/>
        <v>65856</v>
      </c>
      <c r="L58" s="201">
        <f t="shared" si="10"/>
        <v>1020000</v>
      </c>
      <c r="M58" s="201">
        <f t="shared" si="10"/>
        <v>0</v>
      </c>
      <c r="N58" s="201">
        <f t="shared" si="10"/>
        <v>0</v>
      </c>
      <c r="O58" s="201">
        <f t="shared" si="10"/>
        <v>55856</v>
      </c>
      <c r="P58" s="201">
        <f t="shared" si="10"/>
        <v>21080507</v>
      </c>
    </row>
    <row r="59" spans="1:16" s="81" customFormat="1" ht="21.75" customHeight="1">
      <c r="A59" s="82" t="s">
        <v>2</v>
      </c>
      <c r="B59" s="91">
        <v>1010</v>
      </c>
      <c r="C59" s="87" t="s">
        <v>155</v>
      </c>
      <c r="D59" s="88" t="s">
        <v>136</v>
      </c>
      <c r="E59" s="168">
        <f aca="true" t="shared" si="11" ref="E59:E67">F59</f>
        <v>3180870</v>
      </c>
      <c r="F59" s="203">
        <f>3176170+4700</f>
        <v>3180870</v>
      </c>
      <c r="G59" s="168">
        <v>2182962</v>
      </c>
      <c r="H59" s="168">
        <v>187631</v>
      </c>
      <c r="I59" s="90"/>
      <c r="J59" s="168">
        <v>420000</v>
      </c>
      <c r="K59" s="168"/>
      <c r="L59" s="168">
        <v>420000</v>
      </c>
      <c r="M59" s="168"/>
      <c r="N59" s="168"/>
      <c r="O59" s="168"/>
      <c r="P59" s="201">
        <f t="shared" si="9"/>
        <v>3600870</v>
      </c>
    </row>
    <row r="60" spans="1:16" s="81" customFormat="1" ht="29.25" customHeight="1">
      <c r="A60" s="82" t="s">
        <v>3</v>
      </c>
      <c r="B60" s="91">
        <v>1021</v>
      </c>
      <c r="C60" s="87" t="s">
        <v>156</v>
      </c>
      <c r="D60" s="88" t="s">
        <v>367</v>
      </c>
      <c r="E60" s="168">
        <f t="shared" si="11"/>
        <v>5204414</v>
      </c>
      <c r="F60" s="203">
        <f>5182274+22140</f>
        <v>5204414</v>
      </c>
      <c r="G60" s="168">
        <v>2883633</v>
      </c>
      <c r="H60" s="168">
        <v>847422</v>
      </c>
      <c r="I60" s="90"/>
      <c r="J60" s="168">
        <v>600000</v>
      </c>
      <c r="K60" s="168"/>
      <c r="L60" s="168">
        <v>600000</v>
      </c>
      <c r="M60" s="168"/>
      <c r="N60" s="168"/>
      <c r="O60" s="168"/>
      <c r="P60" s="201">
        <f t="shared" si="9"/>
        <v>5804414</v>
      </c>
    </row>
    <row r="61" spans="1:16" s="81" customFormat="1" ht="30.75" customHeight="1">
      <c r="A61" s="82" t="s">
        <v>4</v>
      </c>
      <c r="B61" s="91">
        <v>1021</v>
      </c>
      <c r="C61" s="87" t="s">
        <v>156</v>
      </c>
      <c r="D61" s="88" t="s">
        <v>367</v>
      </c>
      <c r="E61" s="168">
        <f t="shared" si="11"/>
        <v>11576000</v>
      </c>
      <c r="F61" s="203">
        <v>11576000</v>
      </c>
      <c r="G61" s="168">
        <v>9488525</v>
      </c>
      <c r="H61" s="168"/>
      <c r="I61" s="90"/>
      <c r="J61" s="168"/>
      <c r="K61" s="168"/>
      <c r="L61" s="168"/>
      <c r="M61" s="168"/>
      <c r="N61" s="168"/>
      <c r="O61" s="168"/>
      <c r="P61" s="201">
        <f t="shared" si="9"/>
        <v>11576000</v>
      </c>
    </row>
    <row r="62" spans="1:16" s="81" customFormat="1" ht="60" customHeight="1">
      <c r="A62" s="82" t="s">
        <v>5</v>
      </c>
      <c r="B62" s="91">
        <v>1200</v>
      </c>
      <c r="C62" s="87" t="s">
        <v>158</v>
      </c>
      <c r="D62" s="88" t="s">
        <v>50</v>
      </c>
      <c r="E62" s="168">
        <f t="shared" si="11"/>
        <v>33367</v>
      </c>
      <c r="F62" s="203">
        <v>33367</v>
      </c>
      <c r="G62" s="168">
        <v>27350</v>
      </c>
      <c r="H62" s="168"/>
      <c r="I62" s="90"/>
      <c r="J62" s="168">
        <v>11856</v>
      </c>
      <c r="K62" s="168">
        <v>11856</v>
      </c>
      <c r="L62" s="168"/>
      <c r="M62" s="168"/>
      <c r="N62" s="168"/>
      <c r="O62" s="168">
        <v>1856</v>
      </c>
      <c r="P62" s="201">
        <f t="shared" si="9"/>
        <v>45223</v>
      </c>
    </row>
    <row r="63" spans="1:16" s="81" customFormat="1" ht="39.75" customHeight="1">
      <c r="A63" s="82" t="s">
        <v>24</v>
      </c>
      <c r="B63" s="91">
        <v>7321</v>
      </c>
      <c r="C63" s="87" t="s">
        <v>202</v>
      </c>
      <c r="D63" s="88" t="s">
        <v>247</v>
      </c>
      <c r="E63" s="168"/>
      <c r="F63" s="203"/>
      <c r="G63" s="168"/>
      <c r="H63" s="168"/>
      <c r="I63" s="90"/>
      <c r="J63" s="168">
        <v>54000</v>
      </c>
      <c r="K63" s="168">
        <v>54000</v>
      </c>
      <c r="L63" s="168"/>
      <c r="M63" s="168"/>
      <c r="N63" s="168"/>
      <c r="O63" s="168">
        <v>54000</v>
      </c>
      <c r="P63" s="86">
        <f>E63+J63</f>
        <v>54000</v>
      </c>
    </row>
    <row r="64" spans="1:16" s="81" customFormat="1" ht="34.5" customHeight="1">
      <c r="A64" s="82" t="s">
        <v>416</v>
      </c>
      <c r="B64" s="91"/>
      <c r="C64" s="87"/>
      <c r="D64" s="92" t="s">
        <v>335</v>
      </c>
      <c r="E64" s="201">
        <f>E65+E66+E67+E68</f>
        <v>10366113</v>
      </c>
      <c r="F64" s="201">
        <f aca="true" t="shared" si="12" ref="F64:P64">F65+F66+F67+F68</f>
        <v>10366113</v>
      </c>
      <c r="G64" s="201">
        <f t="shared" si="12"/>
        <v>7549165</v>
      </c>
      <c r="H64" s="201">
        <f t="shared" si="12"/>
        <v>718611</v>
      </c>
      <c r="I64" s="201">
        <f t="shared" si="12"/>
        <v>0</v>
      </c>
      <c r="J64" s="201">
        <f t="shared" si="12"/>
        <v>230967</v>
      </c>
      <c r="K64" s="201">
        <f t="shared" si="12"/>
        <v>7410</v>
      </c>
      <c r="L64" s="201">
        <f t="shared" si="12"/>
        <v>223557</v>
      </c>
      <c r="M64" s="201">
        <f t="shared" si="12"/>
        <v>0</v>
      </c>
      <c r="N64" s="201">
        <f t="shared" si="12"/>
        <v>0</v>
      </c>
      <c r="O64" s="201">
        <f t="shared" si="12"/>
        <v>7410</v>
      </c>
      <c r="P64" s="201">
        <f t="shared" si="12"/>
        <v>10597080</v>
      </c>
    </row>
    <row r="65" spans="1:16" s="81" customFormat="1" ht="22.5" customHeight="1">
      <c r="A65" s="82" t="s">
        <v>6</v>
      </c>
      <c r="B65" s="91">
        <v>1010</v>
      </c>
      <c r="C65" s="87" t="s">
        <v>155</v>
      </c>
      <c r="D65" s="88" t="s">
        <v>136</v>
      </c>
      <c r="E65" s="168">
        <f t="shared" si="11"/>
        <v>1831603</v>
      </c>
      <c r="F65" s="203">
        <v>1831603</v>
      </c>
      <c r="G65" s="168">
        <v>1281331</v>
      </c>
      <c r="H65" s="168">
        <v>64191</v>
      </c>
      <c r="I65" s="90"/>
      <c r="J65" s="168">
        <v>143557</v>
      </c>
      <c r="K65" s="168"/>
      <c r="L65" s="168">
        <v>143557</v>
      </c>
      <c r="M65" s="168"/>
      <c r="N65" s="168"/>
      <c r="O65" s="168"/>
      <c r="P65" s="201">
        <f t="shared" si="9"/>
        <v>1975160</v>
      </c>
    </row>
    <row r="66" spans="1:16" s="81" customFormat="1" ht="31.5" customHeight="1">
      <c r="A66" s="82" t="s">
        <v>7</v>
      </c>
      <c r="B66" s="91">
        <v>1021</v>
      </c>
      <c r="C66" s="87" t="s">
        <v>156</v>
      </c>
      <c r="D66" s="88" t="s">
        <v>367</v>
      </c>
      <c r="E66" s="168">
        <f t="shared" si="11"/>
        <v>3338826</v>
      </c>
      <c r="F66" s="203">
        <v>3338826</v>
      </c>
      <c r="G66" s="168">
        <v>2009077</v>
      </c>
      <c r="H66" s="168">
        <v>654420</v>
      </c>
      <c r="I66" s="90"/>
      <c r="J66" s="168">
        <v>80000</v>
      </c>
      <c r="K66" s="168"/>
      <c r="L66" s="168">
        <v>80000</v>
      </c>
      <c r="M66" s="168"/>
      <c r="N66" s="168"/>
      <c r="O66" s="168"/>
      <c r="P66" s="201">
        <f t="shared" si="9"/>
        <v>3418826</v>
      </c>
    </row>
    <row r="67" spans="1:16" s="81" customFormat="1" ht="30.75" customHeight="1">
      <c r="A67" s="82" t="s">
        <v>8</v>
      </c>
      <c r="B67" s="91">
        <v>1031</v>
      </c>
      <c r="C67" s="87" t="s">
        <v>156</v>
      </c>
      <c r="D67" s="88" t="s">
        <v>367</v>
      </c>
      <c r="E67" s="168">
        <f t="shared" si="11"/>
        <v>5179000</v>
      </c>
      <c r="F67" s="203">
        <v>5179000</v>
      </c>
      <c r="G67" s="168">
        <v>4245082</v>
      </c>
      <c r="H67" s="168"/>
      <c r="I67" s="90"/>
      <c r="J67" s="168"/>
      <c r="K67" s="168"/>
      <c r="L67" s="168"/>
      <c r="M67" s="168"/>
      <c r="N67" s="168"/>
      <c r="O67" s="168"/>
      <c r="P67" s="201">
        <f t="shared" si="9"/>
        <v>5179000</v>
      </c>
    </row>
    <row r="68" spans="1:16" s="81" customFormat="1" ht="60" customHeight="1">
      <c r="A68" s="82" t="s">
        <v>9</v>
      </c>
      <c r="B68" s="91">
        <v>1200</v>
      </c>
      <c r="C68" s="87" t="s">
        <v>158</v>
      </c>
      <c r="D68" s="88" t="s">
        <v>50</v>
      </c>
      <c r="E68" s="168">
        <f>F68</f>
        <v>16684</v>
      </c>
      <c r="F68" s="203">
        <v>16684</v>
      </c>
      <c r="G68" s="168">
        <v>13675</v>
      </c>
      <c r="H68" s="168"/>
      <c r="I68" s="90"/>
      <c r="J68" s="168">
        <v>7410</v>
      </c>
      <c r="K68" s="168">
        <v>7410</v>
      </c>
      <c r="L68" s="168"/>
      <c r="M68" s="168"/>
      <c r="N68" s="168"/>
      <c r="O68" s="168">
        <v>7410</v>
      </c>
      <c r="P68" s="201">
        <f t="shared" si="9"/>
        <v>24094</v>
      </c>
    </row>
    <row r="69" spans="1:16" s="81" customFormat="1" ht="37.5" customHeight="1">
      <c r="A69" s="82" t="s">
        <v>417</v>
      </c>
      <c r="B69" s="91"/>
      <c r="C69" s="87"/>
      <c r="D69" s="92" t="s">
        <v>335</v>
      </c>
      <c r="E69" s="201">
        <f aca="true" t="shared" si="13" ref="E69:P69">SUM(E70:E73)</f>
        <v>33290525</v>
      </c>
      <c r="F69" s="201">
        <f t="shared" si="13"/>
        <v>33290525</v>
      </c>
      <c r="G69" s="201">
        <f t="shared" si="13"/>
        <v>24266142</v>
      </c>
      <c r="H69" s="201">
        <f t="shared" si="13"/>
        <v>1418715</v>
      </c>
      <c r="I69" s="201">
        <f t="shared" si="13"/>
        <v>0</v>
      </c>
      <c r="J69" s="201">
        <f t="shared" si="13"/>
        <v>2048630</v>
      </c>
      <c r="K69" s="201">
        <f t="shared" si="13"/>
        <v>7410</v>
      </c>
      <c r="L69" s="201">
        <f t="shared" si="13"/>
        <v>2041220</v>
      </c>
      <c r="M69" s="201">
        <f t="shared" si="13"/>
        <v>99360</v>
      </c>
      <c r="N69" s="201">
        <f t="shared" si="13"/>
        <v>0</v>
      </c>
      <c r="O69" s="201">
        <f t="shared" si="13"/>
        <v>7410</v>
      </c>
      <c r="P69" s="201">
        <f t="shared" si="13"/>
        <v>35339155</v>
      </c>
    </row>
    <row r="70" spans="1:16" s="81" customFormat="1" ht="21" customHeight="1">
      <c r="A70" s="82" t="s">
        <v>10</v>
      </c>
      <c r="B70" s="91">
        <v>1010</v>
      </c>
      <c r="C70" s="87" t="s">
        <v>155</v>
      </c>
      <c r="D70" s="88" t="s">
        <v>136</v>
      </c>
      <c r="E70" s="168">
        <f>F70</f>
        <v>5891563</v>
      </c>
      <c r="F70" s="203">
        <f>5880243+11320</f>
        <v>5891563</v>
      </c>
      <c r="G70" s="168">
        <v>4273372</v>
      </c>
      <c r="H70" s="168">
        <v>252185</v>
      </c>
      <c r="I70" s="90"/>
      <c r="J70" s="168">
        <v>480000</v>
      </c>
      <c r="K70" s="168"/>
      <c r="L70" s="168">
        <v>480000</v>
      </c>
      <c r="M70" s="168"/>
      <c r="N70" s="168"/>
      <c r="O70" s="168"/>
      <c r="P70" s="201">
        <f t="shared" si="9"/>
        <v>6371563</v>
      </c>
    </row>
    <row r="71" spans="1:16" s="81" customFormat="1" ht="27.75" customHeight="1">
      <c r="A71" s="82" t="s">
        <v>11</v>
      </c>
      <c r="B71" s="91">
        <v>1021</v>
      </c>
      <c r="C71" s="87" t="s">
        <v>156</v>
      </c>
      <c r="D71" s="88" t="s">
        <v>367</v>
      </c>
      <c r="E71" s="168">
        <f>F71</f>
        <v>7801278</v>
      </c>
      <c r="F71" s="203">
        <f>7764538+36740</f>
        <v>7801278</v>
      </c>
      <c r="G71" s="168">
        <v>3929095</v>
      </c>
      <c r="H71" s="168">
        <v>1166530</v>
      </c>
      <c r="I71" s="90"/>
      <c r="J71" s="168">
        <v>1561220</v>
      </c>
      <c r="K71" s="168"/>
      <c r="L71" s="168">
        <v>1561220</v>
      </c>
      <c r="M71" s="168">
        <v>99360</v>
      </c>
      <c r="N71" s="168"/>
      <c r="O71" s="168"/>
      <c r="P71" s="201">
        <f t="shared" si="9"/>
        <v>9362498</v>
      </c>
    </row>
    <row r="72" spans="1:16" s="81" customFormat="1" ht="27.75" customHeight="1">
      <c r="A72" s="82" t="s">
        <v>12</v>
      </c>
      <c r="B72" s="91">
        <v>1021</v>
      </c>
      <c r="C72" s="87" t="s">
        <v>156</v>
      </c>
      <c r="D72" s="88" t="s">
        <v>367</v>
      </c>
      <c r="E72" s="168">
        <f>F72</f>
        <v>19581000</v>
      </c>
      <c r="F72" s="203">
        <v>19581000</v>
      </c>
      <c r="G72" s="168">
        <v>16050000</v>
      </c>
      <c r="H72" s="168"/>
      <c r="I72" s="90"/>
      <c r="J72" s="168"/>
      <c r="K72" s="168"/>
      <c r="L72" s="168"/>
      <c r="M72" s="168"/>
      <c r="N72" s="168"/>
      <c r="O72" s="168"/>
      <c r="P72" s="201">
        <f t="shared" si="9"/>
        <v>19581000</v>
      </c>
    </row>
    <row r="73" spans="1:16" s="81" customFormat="1" ht="60" customHeight="1">
      <c r="A73" s="82" t="s">
        <v>13</v>
      </c>
      <c r="B73" s="91">
        <v>1200</v>
      </c>
      <c r="C73" s="87" t="s">
        <v>158</v>
      </c>
      <c r="D73" s="88" t="s">
        <v>50</v>
      </c>
      <c r="E73" s="168">
        <f>F73</f>
        <v>16684</v>
      </c>
      <c r="F73" s="203">
        <v>16684</v>
      </c>
      <c r="G73" s="168">
        <v>13675</v>
      </c>
      <c r="H73" s="168"/>
      <c r="I73" s="90"/>
      <c r="J73" s="168">
        <v>7410</v>
      </c>
      <c r="K73" s="168">
        <v>7410</v>
      </c>
      <c r="L73" s="168"/>
      <c r="M73" s="168"/>
      <c r="N73" s="168"/>
      <c r="O73" s="168">
        <v>7410</v>
      </c>
      <c r="P73" s="201">
        <f t="shared" si="9"/>
        <v>24094</v>
      </c>
    </row>
    <row r="74" spans="1:16" s="81" customFormat="1" ht="36" customHeight="1">
      <c r="A74" s="82" t="s">
        <v>418</v>
      </c>
      <c r="B74" s="91"/>
      <c r="C74" s="87"/>
      <c r="D74" s="92" t="s">
        <v>335</v>
      </c>
      <c r="E74" s="201">
        <f>E75+E76</f>
        <v>8877983</v>
      </c>
      <c r="F74" s="201">
        <f aca="true" t="shared" si="14" ref="F74:P74">F75+F76</f>
        <v>8877983</v>
      </c>
      <c r="G74" s="201">
        <f t="shared" si="14"/>
        <v>6116618</v>
      </c>
      <c r="H74" s="201">
        <f t="shared" si="14"/>
        <v>594415</v>
      </c>
      <c r="I74" s="201">
        <f t="shared" si="14"/>
        <v>0</v>
      </c>
      <c r="J74" s="201">
        <f t="shared" si="14"/>
        <v>759819</v>
      </c>
      <c r="K74" s="201">
        <f t="shared" si="14"/>
        <v>17784</v>
      </c>
      <c r="L74" s="201">
        <f t="shared" si="14"/>
        <v>742035</v>
      </c>
      <c r="M74" s="201">
        <f t="shared" si="14"/>
        <v>108225</v>
      </c>
      <c r="N74" s="201">
        <f t="shared" si="14"/>
        <v>0</v>
      </c>
      <c r="O74" s="201">
        <f t="shared" si="14"/>
        <v>17784</v>
      </c>
      <c r="P74" s="201">
        <f t="shared" si="14"/>
        <v>9637802</v>
      </c>
    </row>
    <row r="75" spans="1:16" s="81" customFormat="1" ht="21" customHeight="1">
      <c r="A75" s="82" t="s">
        <v>14</v>
      </c>
      <c r="B75" s="91">
        <v>1010</v>
      </c>
      <c r="C75" s="87" t="s">
        <v>155</v>
      </c>
      <c r="D75" s="88" t="s">
        <v>136</v>
      </c>
      <c r="E75" s="168">
        <f>F75</f>
        <v>8827930</v>
      </c>
      <c r="F75" s="203">
        <f>8804310+23620</f>
        <v>8827930</v>
      </c>
      <c r="G75" s="168">
        <v>6075591</v>
      </c>
      <c r="H75" s="168">
        <v>594415</v>
      </c>
      <c r="I75" s="90"/>
      <c r="J75" s="168">
        <v>742035</v>
      </c>
      <c r="K75" s="168"/>
      <c r="L75" s="168">
        <v>742035</v>
      </c>
      <c r="M75" s="168">
        <v>108225</v>
      </c>
      <c r="N75" s="168"/>
      <c r="O75" s="168"/>
      <c r="P75" s="201">
        <f t="shared" si="9"/>
        <v>9569965</v>
      </c>
    </row>
    <row r="76" spans="1:16" s="81" customFormat="1" ht="60" customHeight="1">
      <c r="A76" s="82" t="s">
        <v>15</v>
      </c>
      <c r="B76" s="91">
        <v>1200</v>
      </c>
      <c r="C76" s="87" t="s">
        <v>158</v>
      </c>
      <c r="D76" s="88" t="s">
        <v>50</v>
      </c>
      <c r="E76" s="168">
        <f>F76</f>
        <v>50053</v>
      </c>
      <c r="F76" s="203">
        <v>50053</v>
      </c>
      <c r="G76" s="168">
        <v>41027</v>
      </c>
      <c r="H76" s="168"/>
      <c r="I76" s="90"/>
      <c r="J76" s="168">
        <v>17784</v>
      </c>
      <c r="K76" s="168">
        <v>17784</v>
      </c>
      <c r="L76" s="168"/>
      <c r="M76" s="168"/>
      <c r="N76" s="168"/>
      <c r="O76" s="168">
        <v>17784</v>
      </c>
      <c r="P76" s="201">
        <f t="shared" si="9"/>
        <v>67837</v>
      </c>
    </row>
    <row r="77" spans="1:16" s="81" customFormat="1" ht="42.75">
      <c r="A77" s="89">
        <v>1000000</v>
      </c>
      <c r="B77" s="91"/>
      <c r="C77" s="87"/>
      <c r="D77" s="92" t="s">
        <v>381</v>
      </c>
      <c r="E77" s="86">
        <f aca="true" t="shared" si="15" ref="E77:P77">SUM(E79:E84)</f>
        <v>12224292</v>
      </c>
      <c r="F77" s="86">
        <f t="shared" si="15"/>
        <v>12224292</v>
      </c>
      <c r="G77" s="86">
        <f t="shared" si="15"/>
        <v>8861275</v>
      </c>
      <c r="H77" s="86">
        <f t="shared" si="15"/>
        <v>920952</v>
      </c>
      <c r="I77" s="86">
        <f t="shared" si="15"/>
        <v>0</v>
      </c>
      <c r="J77" s="86">
        <f t="shared" si="15"/>
        <v>553600</v>
      </c>
      <c r="K77" s="86">
        <f t="shared" si="15"/>
        <v>0</v>
      </c>
      <c r="L77" s="86">
        <f t="shared" si="15"/>
        <v>553600</v>
      </c>
      <c r="M77" s="86">
        <f t="shared" si="15"/>
        <v>259510</v>
      </c>
      <c r="N77" s="86">
        <f t="shared" si="15"/>
        <v>0</v>
      </c>
      <c r="O77" s="86">
        <f t="shared" si="15"/>
        <v>0</v>
      </c>
      <c r="P77" s="86">
        <f t="shared" si="15"/>
        <v>12777892</v>
      </c>
    </row>
    <row r="78" spans="1:16" s="81" customFormat="1" ht="42.75">
      <c r="A78" s="89">
        <v>1010000</v>
      </c>
      <c r="B78" s="91"/>
      <c r="C78" s="87"/>
      <c r="D78" s="92" t="s">
        <v>381</v>
      </c>
      <c r="E78" s="86">
        <f aca="true" t="shared" si="16" ref="E78:P78">SUM(E79:E84)</f>
        <v>12224292</v>
      </c>
      <c r="F78" s="86">
        <f t="shared" si="16"/>
        <v>12224292</v>
      </c>
      <c r="G78" s="86">
        <f t="shared" si="16"/>
        <v>8861275</v>
      </c>
      <c r="H78" s="86">
        <f t="shared" si="16"/>
        <v>920952</v>
      </c>
      <c r="I78" s="86">
        <f t="shared" si="16"/>
        <v>0</v>
      </c>
      <c r="J78" s="86">
        <f t="shared" si="16"/>
        <v>553600</v>
      </c>
      <c r="K78" s="86">
        <f t="shared" si="16"/>
        <v>0</v>
      </c>
      <c r="L78" s="86">
        <f t="shared" si="16"/>
        <v>553600</v>
      </c>
      <c r="M78" s="86">
        <f t="shared" si="16"/>
        <v>259510</v>
      </c>
      <c r="N78" s="86">
        <f t="shared" si="16"/>
        <v>0</v>
      </c>
      <c r="O78" s="86">
        <f t="shared" si="16"/>
        <v>0</v>
      </c>
      <c r="P78" s="86">
        <f t="shared" si="16"/>
        <v>12777892</v>
      </c>
    </row>
    <row r="79" spans="1:16" s="81" customFormat="1" ht="45">
      <c r="A79" s="89">
        <v>1010160</v>
      </c>
      <c r="B79" s="87" t="s">
        <v>310</v>
      </c>
      <c r="C79" s="87" t="s">
        <v>148</v>
      </c>
      <c r="D79" s="88" t="s">
        <v>109</v>
      </c>
      <c r="E79" s="90">
        <f aca="true" t="shared" si="17" ref="E79:E84">F79</f>
        <v>479027</v>
      </c>
      <c r="F79" s="90">
        <v>479027</v>
      </c>
      <c r="G79" s="90">
        <v>382809</v>
      </c>
      <c r="H79" s="86"/>
      <c r="I79" s="86"/>
      <c r="J79" s="86"/>
      <c r="K79" s="86"/>
      <c r="L79" s="86"/>
      <c r="M79" s="86"/>
      <c r="N79" s="86"/>
      <c r="O79" s="86"/>
      <c r="P79" s="86">
        <f>E79+J79</f>
        <v>479027</v>
      </c>
    </row>
    <row r="80" spans="1:16" s="81" customFormat="1" ht="30">
      <c r="A80" s="89">
        <v>1011080</v>
      </c>
      <c r="B80" s="91">
        <v>1080</v>
      </c>
      <c r="C80" s="87" t="s">
        <v>157</v>
      </c>
      <c r="D80" s="88" t="s">
        <v>382</v>
      </c>
      <c r="E80" s="90">
        <f t="shared" si="17"/>
        <v>4148014</v>
      </c>
      <c r="F80" s="90">
        <v>4148014</v>
      </c>
      <c r="G80" s="90">
        <v>2980252</v>
      </c>
      <c r="H80" s="90">
        <v>463188</v>
      </c>
      <c r="I80" s="90"/>
      <c r="J80" s="172">
        <v>406000</v>
      </c>
      <c r="K80" s="171"/>
      <c r="L80" s="172">
        <v>406000</v>
      </c>
      <c r="M80" s="90">
        <v>164510</v>
      </c>
      <c r="N80" s="90"/>
      <c r="O80" s="90"/>
      <c r="P80" s="86">
        <f>E80+J80</f>
        <v>4554014</v>
      </c>
    </row>
    <row r="81" spans="1:16" s="81" customFormat="1" ht="15">
      <c r="A81" s="89">
        <v>1014030</v>
      </c>
      <c r="B81" s="91">
        <v>4030</v>
      </c>
      <c r="C81" s="87" t="s">
        <v>161</v>
      </c>
      <c r="D81" s="88" t="s">
        <v>137</v>
      </c>
      <c r="E81" s="90">
        <f t="shared" si="17"/>
        <v>3067178</v>
      </c>
      <c r="F81" s="90">
        <v>3067178</v>
      </c>
      <c r="G81" s="90">
        <v>2174462</v>
      </c>
      <c r="H81" s="90">
        <v>211102</v>
      </c>
      <c r="I81" s="90"/>
      <c r="J81" s="172"/>
      <c r="K81" s="171"/>
      <c r="L81" s="172"/>
      <c r="M81" s="90"/>
      <c r="N81" s="90"/>
      <c r="O81" s="90"/>
      <c r="P81" s="86">
        <f aca="true" t="shared" si="18" ref="P81:P88">E81+J81</f>
        <v>3067178</v>
      </c>
    </row>
    <row r="82" spans="1:16" s="81" customFormat="1" ht="45">
      <c r="A82" s="89">
        <v>1014060</v>
      </c>
      <c r="B82" s="91">
        <v>4060</v>
      </c>
      <c r="C82" s="87" t="s">
        <v>162</v>
      </c>
      <c r="D82" s="88" t="s">
        <v>383</v>
      </c>
      <c r="E82" s="90">
        <f t="shared" si="17"/>
        <v>3925123</v>
      </c>
      <c r="F82" s="90">
        <v>3925123</v>
      </c>
      <c r="G82" s="90">
        <v>2863752</v>
      </c>
      <c r="H82" s="90">
        <v>246662</v>
      </c>
      <c r="I82" s="90"/>
      <c r="J82" s="172">
        <v>147600</v>
      </c>
      <c r="K82" s="171"/>
      <c r="L82" s="172">
        <v>147600</v>
      </c>
      <c r="M82" s="90">
        <v>95000</v>
      </c>
      <c r="N82" s="90"/>
      <c r="O82" s="90"/>
      <c r="P82" s="86">
        <f t="shared" si="18"/>
        <v>4072723</v>
      </c>
    </row>
    <row r="83" spans="1:16" s="81" customFormat="1" ht="45">
      <c r="A83" s="89">
        <v>1014081</v>
      </c>
      <c r="B83" s="91">
        <v>4081</v>
      </c>
      <c r="C83" s="87" t="s">
        <v>160</v>
      </c>
      <c r="D83" s="88" t="s">
        <v>384</v>
      </c>
      <c r="E83" s="90">
        <f t="shared" si="17"/>
        <v>564950</v>
      </c>
      <c r="F83" s="90">
        <v>564950</v>
      </c>
      <c r="G83" s="90">
        <v>460000</v>
      </c>
      <c r="H83" s="90"/>
      <c r="I83" s="90"/>
      <c r="J83" s="90"/>
      <c r="K83" s="86"/>
      <c r="L83" s="90"/>
      <c r="M83" s="90"/>
      <c r="N83" s="90"/>
      <c r="O83" s="90"/>
      <c r="P83" s="86">
        <f>E83+J83</f>
        <v>564950</v>
      </c>
    </row>
    <row r="84" spans="1:16" s="81" customFormat="1" ht="30">
      <c r="A84" s="89">
        <v>1014082</v>
      </c>
      <c r="B84" s="91">
        <v>4082</v>
      </c>
      <c r="C84" s="87" t="s">
        <v>160</v>
      </c>
      <c r="D84" s="88" t="s">
        <v>21</v>
      </c>
      <c r="E84" s="90">
        <f t="shared" si="17"/>
        <v>40000</v>
      </c>
      <c r="F84" s="90">
        <v>40000</v>
      </c>
      <c r="G84" s="90"/>
      <c r="H84" s="90"/>
      <c r="I84" s="90"/>
      <c r="J84" s="90"/>
      <c r="K84" s="86"/>
      <c r="L84" s="90"/>
      <c r="M84" s="90"/>
      <c r="N84" s="90"/>
      <c r="O84" s="90"/>
      <c r="P84" s="201">
        <f>E84+J84</f>
        <v>40000</v>
      </c>
    </row>
    <row r="85" spans="1:16" s="81" customFormat="1" ht="28.5">
      <c r="A85" s="89">
        <v>3700000</v>
      </c>
      <c r="B85" s="91"/>
      <c r="C85" s="87"/>
      <c r="D85" s="92" t="s">
        <v>408</v>
      </c>
      <c r="E85" s="86">
        <f>E86</f>
        <v>1584406</v>
      </c>
      <c r="F85" s="86">
        <f aca="true" t="shared" si="19" ref="F85:P85">F86</f>
        <v>1584406</v>
      </c>
      <c r="G85" s="86">
        <f t="shared" si="19"/>
        <v>1144489</v>
      </c>
      <c r="H85" s="86">
        <f t="shared" si="19"/>
        <v>27881</v>
      </c>
      <c r="I85" s="86">
        <f t="shared" si="19"/>
        <v>0</v>
      </c>
      <c r="J85" s="86">
        <f t="shared" si="19"/>
        <v>0</v>
      </c>
      <c r="K85" s="86">
        <f t="shared" si="19"/>
        <v>0</v>
      </c>
      <c r="L85" s="86">
        <f t="shared" si="19"/>
        <v>0</v>
      </c>
      <c r="M85" s="86">
        <f t="shared" si="19"/>
        <v>0</v>
      </c>
      <c r="N85" s="86">
        <f t="shared" si="19"/>
        <v>0</v>
      </c>
      <c r="O85" s="86">
        <f t="shared" si="19"/>
        <v>0</v>
      </c>
      <c r="P85" s="86">
        <f t="shared" si="19"/>
        <v>1584406</v>
      </c>
    </row>
    <row r="86" spans="1:16" s="81" customFormat="1" ht="28.5">
      <c r="A86" s="89">
        <v>3710000</v>
      </c>
      <c r="B86" s="91"/>
      <c r="C86" s="87"/>
      <c r="D86" s="92" t="s">
        <v>408</v>
      </c>
      <c r="E86" s="86">
        <f>E87+E88</f>
        <v>1584406</v>
      </c>
      <c r="F86" s="86">
        <f aca="true" t="shared" si="20" ref="F86:P86">F87+F88</f>
        <v>1584406</v>
      </c>
      <c r="G86" s="86">
        <f t="shared" si="20"/>
        <v>1144489</v>
      </c>
      <c r="H86" s="86">
        <f t="shared" si="20"/>
        <v>27881</v>
      </c>
      <c r="I86" s="86">
        <f t="shared" si="20"/>
        <v>0</v>
      </c>
      <c r="J86" s="86">
        <f t="shared" si="20"/>
        <v>0</v>
      </c>
      <c r="K86" s="86">
        <f t="shared" si="20"/>
        <v>0</v>
      </c>
      <c r="L86" s="86">
        <f t="shared" si="20"/>
        <v>0</v>
      </c>
      <c r="M86" s="86">
        <f t="shared" si="20"/>
        <v>0</v>
      </c>
      <c r="N86" s="86">
        <f t="shared" si="20"/>
        <v>0</v>
      </c>
      <c r="O86" s="86">
        <f t="shared" si="20"/>
        <v>0</v>
      </c>
      <c r="P86" s="86">
        <f t="shared" si="20"/>
        <v>1584406</v>
      </c>
    </row>
    <row r="87" spans="1:16" s="81" customFormat="1" ht="45">
      <c r="A87" s="82" t="s">
        <v>329</v>
      </c>
      <c r="B87" s="87" t="s">
        <v>310</v>
      </c>
      <c r="C87" s="87" t="s">
        <v>148</v>
      </c>
      <c r="D87" s="88" t="s">
        <v>109</v>
      </c>
      <c r="E87" s="90">
        <f>F87</f>
        <v>1474406</v>
      </c>
      <c r="F87" s="90">
        <v>1474406</v>
      </c>
      <c r="G87" s="90">
        <v>1144489</v>
      </c>
      <c r="H87" s="86">
        <v>27881</v>
      </c>
      <c r="I87" s="86"/>
      <c r="J87" s="86"/>
      <c r="K87" s="86"/>
      <c r="L87" s="86"/>
      <c r="M87" s="86"/>
      <c r="N87" s="86"/>
      <c r="O87" s="86"/>
      <c r="P87" s="86">
        <f t="shared" si="18"/>
        <v>1474406</v>
      </c>
    </row>
    <row r="88" spans="1:16" s="81" customFormat="1" ht="15">
      <c r="A88" s="82" t="s">
        <v>406</v>
      </c>
      <c r="B88" s="87" t="s">
        <v>129</v>
      </c>
      <c r="C88" s="87" t="s">
        <v>203</v>
      </c>
      <c r="D88" s="88" t="s">
        <v>407</v>
      </c>
      <c r="E88" s="90">
        <v>110000</v>
      </c>
      <c r="F88" s="90">
        <v>110000</v>
      </c>
      <c r="G88" s="90"/>
      <c r="H88" s="90"/>
      <c r="I88" s="90"/>
      <c r="J88" s="90"/>
      <c r="K88" s="90"/>
      <c r="L88" s="90"/>
      <c r="M88" s="90"/>
      <c r="N88" s="90"/>
      <c r="O88" s="90"/>
      <c r="P88" s="86">
        <f t="shared" si="18"/>
        <v>110000</v>
      </c>
    </row>
    <row r="89" spans="1:16" s="81" customFormat="1" ht="33.75" customHeight="1">
      <c r="A89" s="91" t="s">
        <v>306</v>
      </c>
      <c r="B89" s="91" t="s">
        <v>306</v>
      </c>
      <c r="C89" s="87" t="s">
        <v>306</v>
      </c>
      <c r="D89" s="83" t="s">
        <v>274</v>
      </c>
      <c r="E89" s="119">
        <f>E11+E78+E85+E43</f>
        <v>177372427</v>
      </c>
      <c r="F89" s="119">
        <f aca="true" t="shared" si="21" ref="F89:P89">F11+F78+F85+F43</f>
        <v>168348044</v>
      </c>
      <c r="G89" s="119">
        <f t="shared" si="21"/>
        <v>121737740</v>
      </c>
      <c r="H89" s="119">
        <f t="shared" si="21"/>
        <v>7640212</v>
      </c>
      <c r="I89" s="119">
        <f t="shared" si="21"/>
        <v>0</v>
      </c>
      <c r="J89" s="119">
        <f t="shared" si="21"/>
        <v>9188238</v>
      </c>
      <c r="K89" s="119">
        <f t="shared" si="21"/>
        <v>3567460</v>
      </c>
      <c r="L89" s="119">
        <f t="shared" si="21"/>
        <v>5620778</v>
      </c>
      <c r="M89" s="119">
        <f t="shared" si="21"/>
        <v>567095</v>
      </c>
      <c r="N89" s="119">
        <f t="shared" si="21"/>
        <v>49000</v>
      </c>
      <c r="O89" s="119">
        <f t="shared" si="21"/>
        <v>3557460</v>
      </c>
      <c r="P89" s="119">
        <f t="shared" si="21"/>
        <v>186560665</v>
      </c>
    </row>
    <row r="90" spans="1:16" s="81" customFormat="1" ht="12.75">
      <c r="A90" s="93"/>
      <c r="B90" s="93"/>
      <c r="C90" s="93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81" customFormat="1" ht="23.25" customHeight="1">
      <c r="A91" s="265" t="s">
        <v>322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</row>
    <row r="92" spans="1:17" s="81" customFormat="1" ht="23.25" customHeight="1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</row>
    <row r="93" spans="1:17" s="81" customFormat="1" ht="24" customHeight="1">
      <c r="A93" s="127"/>
      <c r="B93" s="127"/>
      <c r="C93" s="127"/>
      <c r="D93" s="127"/>
      <c r="E93" s="128">
        <f>E89-'дод.1'!D94-'дод.2'!D27+'дод.4'!F14-'дод.4'!J14</f>
        <v>0</v>
      </c>
      <c r="F93" s="127"/>
      <c r="G93" s="127"/>
      <c r="H93" s="127"/>
      <c r="I93" s="127"/>
      <c r="J93" s="133">
        <f>+J89-'дод.1'!E94-'дод.2'!E27+'дод.4'!G14-'дод.4'!K14</f>
        <v>0</v>
      </c>
      <c r="K93" s="133"/>
      <c r="L93" s="127"/>
      <c r="M93" s="127"/>
      <c r="N93" s="127"/>
      <c r="O93" s="127"/>
      <c r="P93" s="128">
        <f>+P89-'дод.1'!C94-'дод.2'!C27-'дод.4'!G14+'дод.4'!Q14</f>
        <v>0</v>
      </c>
      <c r="Q93" s="128"/>
    </row>
    <row r="94" spans="1:16" s="81" customFormat="1" ht="27.75" customHeight="1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</row>
    <row r="95" spans="5:6" ht="12.75">
      <c r="E95" s="118"/>
      <c r="F95" s="118"/>
    </row>
    <row r="96" spans="10:16" ht="12.75">
      <c r="J96" s="118"/>
      <c r="K96" s="118"/>
      <c r="O96" s="118"/>
      <c r="P96" s="118"/>
    </row>
    <row r="112" spans="5:16" ht="12.75">
      <c r="E112" s="113"/>
      <c r="F112" s="114"/>
      <c r="G112" s="115"/>
      <c r="H112" s="116"/>
      <c r="I112" s="116"/>
      <c r="J112" s="117"/>
      <c r="K112" s="149"/>
      <c r="L112" s="116"/>
      <c r="M112" s="116"/>
      <c r="N112" s="116"/>
      <c r="O112" s="116"/>
      <c r="P112" s="113"/>
    </row>
  </sheetData>
  <sheetProtection/>
  <mergeCells count="27">
    <mergeCell ref="A3:P3"/>
    <mergeCell ref="G7:H7"/>
    <mergeCell ref="P6:P9"/>
    <mergeCell ref="G8:G9"/>
    <mergeCell ref="H8:H9"/>
    <mergeCell ref="B6:B9"/>
    <mergeCell ref="J7:J9"/>
    <mergeCell ref="A6:A9"/>
    <mergeCell ref="O7:O9"/>
    <mergeCell ref="B5:F5"/>
    <mergeCell ref="A1:P1"/>
    <mergeCell ref="M7:N7"/>
    <mergeCell ref="E6:I6"/>
    <mergeCell ref="I7:I9"/>
    <mergeCell ref="N2:Q2"/>
    <mergeCell ref="M8:M9"/>
    <mergeCell ref="C6:C9"/>
    <mergeCell ref="D6:D9"/>
    <mergeCell ref="E7:E9"/>
    <mergeCell ref="N8:N9"/>
    <mergeCell ref="J6:O6"/>
    <mergeCell ref="F7:F9"/>
    <mergeCell ref="L7:L9"/>
    <mergeCell ref="A94:P94"/>
    <mergeCell ref="A92:Q92"/>
    <mergeCell ref="A91:P91"/>
    <mergeCell ref="K7:K9"/>
  </mergeCells>
  <printOptions horizontalCentered="1"/>
  <pageMargins left="0.3937007874015748" right="0.3937007874015748" top="0.48" bottom="0.38" header="0.43" footer="0.31496062992125984"/>
  <pageSetup fitToHeight="2" horizontalDpi="300" verticalDpi="300" orientation="landscape" paperSize="9" scale="55" r:id="rId1"/>
  <headerFooter alignWithMargins="0">
    <oddFooter>&amp;R&amp;P</oddFooter>
  </headerFooter>
  <rowBreaks count="2" manualBreakCount="2">
    <brk id="42" max="16" man="1"/>
    <brk id="7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U19"/>
  <sheetViews>
    <sheetView showGridLines="0" showZeros="0" view="pageBreakPreview" zoomScaleNormal="110" zoomScaleSheetLayoutView="100" zoomScalePageLayoutView="0" workbookViewId="0" topLeftCell="B1">
      <selection activeCell="E10" sqref="E10"/>
    </sheetView>
  </sheetViews>
  <sheetFormatPr defaultColWidth="9.16015625" defaultRowHeight="12.75"/>
  <cols>
    <col min="1" max="1" width="0" style="2" hidden="1" customWidth="1"/>
    <col min="2" max="2" width="12" style="21" customWidth="1"/>
    <col min="3" max="3" width="16.33203125" style="21" customWidth="1"/>
    <col min="4" max="4" width="11.83203125" style="21" customWidth="1"/>
    <col min="5" max="5" width="41" style="21" customWidth="1"/>
    <col min="6" max="6" width="12.33203125" style="21" customWidth="1"/>
    <col min="7" max="9" width="12.66015625" style="21" customWidth="1"/>
    <col min="10" max="10" width="14.16015625" style="21" customWidth="1"/>
    <col min="11" max="13" width="13" style="21" customWidth="1"/>
    <col min="14" max="14" width="13.33203125" style="21" customWidth="1"/>
    <col min="15" max="17" width="13.16015625" style="21" customWidth="1"/>
    <col min="18" max="16384" width="9.16015625" style="21" customWidth="1"/>
  </cols>
  <sheetData>
    <row r="2" spans="2:17" ht="64.5" customHeight="1">
      <c r="B2" s="2"/>
      <c r="C2" s="2"/>
      <c r="D2" s="2"/>
      <c r="E2" s="20"/>
      <c r="F2" s="20"/>
      <c r="G2" s="20"/>
      <c r="H2" s="20"/>
      <c r="I2" s="20"/>
      <c r="J2" s="20"/>
      <c r="K2" s="20"/>
      <c r="L2" s="20"/>
      <c r="M2" s="256" t="s">
        <v>450</v>
      </c>
      <c r="N2" s="256"/>
      <c r="O2" s="256"/>
      <c r="P2" s="256"/>
      <c r="Q2" s="256"/>
    </row>
    <row r="3" spans="2:17" ht="32.25" customHeight="1">
      <c r="B3" s="2"/>
      <c r="C3" s="2"/>
      <c r="D3" s="2"/>
      <c r="E3" s="237" t="s">
        <v>437</v>
      </c>
      <c r="F3" s="237"/>
      <c r="G3" s="237"/>
      <c r="H3" s="237"/>
      <c r="I3" s="237"/>
      <c r="J3" s="237"/>
      <c r="K3" s="237"/>
      <c r="L3" s="237"/>
      <c r="M3" s="237"/>
      <c r="N3" s="1"/>
      <c r="O3" s="1"/>
      <c r="P3" s="1"/>
      <c r="Q3" s="1"/>
    </row>
    <row r="4" spans="2:21" ht="48.75" customHeight="1">
      <c r="B4" s="3"/>
      <c r="C4" s="3"/>
      <c r="D4" s="22"/>
      <c r="E4" s="237"/>
      <c r="F4" s="237"/>
      <c r="G4" s="237"/>
      <c r="H4" s="237"/>
      <c r="I4" s="237"/>
      <c r="J4" s="237"/>
      <c r="K4" s="237"/>
      <c r="L4" s="237"/>
      <c r="M4" s="237"/>
      <c r="N4" s="2"/>
      <c r="O4" s="2"/>
      <c r="P4" s="2"/>
      <c r="Q4" s="23"/>
      <c r="R4" s="20"/>
      <c r="S4" s="20"/>
      <c r="T4" s="20"/>
      <c r="U4" s="20"/>
    </row>
    <row r="5" spans="2:21" ht="21.75" customHeight="1">
      <c r="B5" s="3"/>
      <c r="C5" s="161">
        <v>22511000000</v>
      </c>
      <c r="D5" s="4"/>
      <c r="E5" s="155"/>
      <c r="F5" s="155"/>
      <c r="G5" s="155"/>
      <c r="H5" s="67"/>
      <c r="I5" s="67"/>
      <c r="J5" s="67"/>
      <c r="K5" s="67"/>
      <c r="L5" s="67"/>
      <c r="M5" s="67"/>
      <c r="N5" s="2"/>
      <c r="O5" s="2"/>
      <c r="P5" s="2"/>
      <c r="Q5" s="23"/>
      <c r="R5" s="20"/>
      <c r="S5" s="20"/>
      <c r="T5" s="20"/>
      <c r="U5" s="20"/>
    </row>
    <row r="6" spans="2:21" ht="15.75" customHeight="1">
      <c r="B6" s="3"/>
      <c r="C6" s="255" t="s">
        <v>283</v>
      </c>
      <c r="D6" s="255"/>
      <c r="E6" s="255"/>
      <c r="F6" s="255"/>
      <c r="G6" s="255"/>
      <c r="H6" s="67"/>
      <c r="I6" s="67"/>
      <c r="J6" s="67"/>
      <c r="K6" s="67"/>
      <c r="L6" s="67"/>
      <c r="M6" s="67"/>
      <c r="N6" s="2"/>
      <c r="O6" s="2"/>
      <c r="P6" s="2"/>
      <c r="Q6" s="56" t="s">
        <v>147</v>
      </c>
      <c r="R6" s="20"/>
      <c r="S6" s="20"/>
      <c r="T6" s="20"/>
      <c r="U6" s="20"/>
    </row>
    <row r="7" spans="1:21" ht="30.75" customHeight="1">
      <c r="A7" s="24"/>
      <c r="B7" s="238" t="s">
        <v>301</v>
      </c>
      <c r="C7" s="238" t="s">
        <v>300</v>
      </c>
      <c r="D7" s="238" t="s">
        <v>272</v>
      </c>
      <c r="E7" s="229" t="s">
        <v>451</v>
      </c>
      <c r="F7" s="234" t="s">
        <v>179</v>
      </c>
      <c r="G7" s="234"/>
      <c r="H7" s="234"/>
      <c r="I7" s="235"/>
      <c r="J7" s="236" t="s">
        <v>180</v>
      </c>
      <c r="K7" s="234"/>
      <c r="L7" s="234"/>
      <c r="M7" s="234"/>
      <c r="N7" s="248" t="s">
        <v>181</v>
      </c>
      <c r="O7" s="248"/>
      <c r="P7" s="248"/>
      <c r="Q7" s="248"/>
      <c r="R7" s="20"/>
      <c r="S7" s="20"/>
      <c r="T7" s="20"/>
      <c r="U7" s="20"/>
    </row>
    <row r="8" spans="1:21" ht="28.5" customHeight="1">
      <c r="A8" s="25"/>
      <c r="B8" s="239"/>
      <c r="C8" s="239"/>
      <c r="D8" s="239"/>
      <c r="E8" s="233"/>
      <c r="F8" s="229" t="s">
        <v>182</v>
      </c>
      <c r="G8" s="231" t="s">
        <v>183</v>
      </c>
      <c r="H8" s="232"/>
      <c r="I8" s="229" t="s">
        <v>184</v>
      </c>
      <c r="J8" s="229" t="s">
        <v>182</v>
      </c>
      <c r="K8" s="231" t="s">
        <v>183</v>
      </c>
      <c r="L8" s="232"/>
      <c r="M8" s="229" t="s">
        <v>184</v>
      </c>
      <c r="N8" s="229" t="s">
        <v>182</v>
      </c>
      <c r="O8" s="231" t="s">
        <v>183</v>
      </c>
      <c r="P8" s="232"/>
      <c r="Q8" s="229" t="s">
        <v>184</v>
      </c>
      <c r="R8" s="20"/>
      <c r="S8" s="20"/>
      <c r="T8" s="20"/>
      <c r="U8" s="20"/>
    </row>
    <row r="9" spans="1:21" ht="60" customHeight="1">
      <c r="A9" s="72"/>
      <c r="B9" s="240"/>
      <c r="C9" s="240"/>
      <c r="D9" s="240"/>
      <c r="E9" s="230"/>
      <c r="F9" s="230"/>
      <c r="G9" s="73" t="s">
        <v>262</v>
      </c>
      <c r="H9" s="73" t="s">
        <v>58</v>
      </c>
      <c r="I9" s="230"/>
      <c r="J9" s="230"/>
      <c r="K9" s="73" t="s">
        <v>262</v>
      </c>
      <c r="L9" s="73" t="s">
        <v>58</v>
      </c>
      <c r="M9" s="230"/>
      <c r="N9" s="230"/>
      <c r="O9" s="73" t="s">
        <v>262</v>
      </c>
      <c r="P9" s="73" t="s">
        <v>58</v>
      </c>
      <c r="Q9" s="230"/>
      <c r="R9" s="20"/>
      <c r="S9" s="20"/>
      <c r="T9" s="20"/>
      <c r="U9" s="20"/>
    </row>
    <row r="10" spans="1:21" ht="11.25" customHeight="1">
      <c r="A10" s="72"/>
      <c r="B10" s="164">
        <v>1</v>
      </c>
      <c r="C10" s="164">
        <v>2</v>
      </c>
      <c r="D10" s="164">
        <v>3</v>
      </c>
      <c r="E10" s="163">
        <v>4</v>
      </c>
      <c r="F10" s="163">
        <v>5</v>
      </c>
      <c r="G10" s="165">
        <v>6</v>
      </c>
      <c r="H10" s="165">
        <v>7</v>
      </c>
      <c r="I10" s="163">
        <v>8</v>
      </c>
      <c r="J10" s="163">
        <v>9</v>
      </c>
      <c r="K10" s="165">
        <v>10</v>
      </c>
      <c r="L10" s="165">
        <v>11</v>
      </c>
      <c r="M10" s="163">
        <v>12</v>
      </c>
      <c r="N10" s="163">
        <v>13</v>
      </c>
      <c r="O10" s="165">
        <v>14</v>
      </c>
      <c r="P10" s="165">
        <v>15</v>
      </c>
      <c r="Q10" s="163">
        <v>16</v>
      </c>
      <c r="R10" s="20"/>
      <c r="S10" s="20"/>
      <c r="T10" s="20"/>
      <c r="U10" s="20"/>
    </row>
    <row r="11" spans="1:17" s="27" customFormat="1" ht="20.25" customHeight="1">
      <c r="A11" s="26"/>
      <c r="B11" s="82" t="s">
        <v>192</v>
      </c>
      <c r="C11" s="82"/>
      <c r="D11" s="82"/>
      <c r="E11" s="83" t="s">
        <v>198</v>
      </c>
      <c r="F11" s="68"/>
      <c r="G11" s="68"/>
      <c r="H11" s="68"/>
      <c r="I11" s="68"/>
      <c r="J11" s="68"/>
      <c r="K11" s="68"/>
      <c r="L11" s="68"/>
      <c r="M11" s="69"/>
      <c r="N11" s="69"/>
      <c r="O11" s="69"/>
      <c r="P11" s="69"/>
      <c r="Q11" s="69"/>
    </row>
    <row r="12" spans="2:17" ht="14.25">
      <c r="B12" s="82" t="s">
        <v>190</v>
      </c>
      <c r="C12" s="82"/>
      <c r="D12" s="82"/>
      <c r="E12" s="83" t="s">
        <v>198</v>
      </c>
      <c r="F12" s="70"/>
      <c r="G12" s="70"/>
      <c r="H12" s="70"/>
      <c r="I12" s="70"/>
      <c r="J12" s="70"/>
      <c r="K12" s="70"/>
      <c r="L12" s="70"/>
      <c r="M12" s="71"/>
      <c r="N12" s="70"/>
      <c r="O12" s="71"/>
      <c r="P12" s="71"/>
      <c r="Q12" s="70"/>
    </row>
    <row r="13" spans="2:17" ht="15">
      <c r="B13" s="82" t="s">
        <v>254</v>
      </c>
      <c r="C13" s="87" t="s">
        <v>255</v>
      </c>
      <c r="D13" s="82" t="s">
        <v>256</v>
      </c>
      <c r="E13" s="136" t="s">
        <v>253</v>
      </c>
      <c r="F13" s="70"/>
      <c r="G13" s="70"/>
      <c r="H13" s="70"/>
      <c r="I13" s="70"/>
      <c r="J13" s="70"/>
      <c r="K13" s="70"/>
      <c r="L13" s="70"/>
      <c r="M13" s="71"/>
      <c r="N13" s="70"/>
      <c r="O13" s="71"/>
      <c r="P13" s="71"/>
      <c r="Q13" s="70"/>
    </row>
    <row r="14" spans="2:17" ht="27.75" customHeight="1">
      <c r="B14" s="61" t="s">
        <v>306</v>
      </c>
      <c r="C14" s="61" t="s">
        <v>306</v>
      </c>
      <c r="D14" s="61" t="s">
        <v>306</v>
      </c>
      <c r="E14" s="58" t="s">
        <v>57</v>
      </c>
      <c r="F14" s="70"/>
      <c r="G14" s="63"/>
      <c r="H14" s="63"/>
      <c r="I14" s="70"/>
      <c r="J14" s="63"/>
      <c r="K14" s="63"/>
      <c r="L14" s="63"/>
      <c r="M14" s="63"/>
      <c r="N14" s="70"/>
      <c r="O14" s="63"/>
      <c r="P14" s="63"/>
      <c r="Q14" s="70"/>
    </row>
    <row r="15" ht="9" customHeight="1"/>
    <row r="16" spans="1:17" s="81" customFormat="1" ht="25.5" customHeight="1">
      <c r="A16" s="80"/>
      <c r="B16" s="265" t="s">
        <v>330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</row>
    <row r="17" spans="1:17" s="81" customFormat="1" ht="18.75" customHeight="1">
      <c r="A17" s="80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</row>
    <row r="18" spans="1:17" s="81" customFormat="1" ht="31.5" customHeight="1">
      <c r="A18" s="80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</row>
    <row r="19" spans="1:17" s="81" customFormat="1" ht="27" customHeight="1">
      <c r="A19" s="80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</row>
  </sheetData>
  <sheetProtection/>
  <mergeCells count="23">
    <mergeCell ref="C6:G6"/>
    <mergeCell ref="B19:Q19"/>
    <mergeCell ref="M2:Q2"/>
    <mergeCell ref="E3:M4"/>
    <mergeCell ref="B7:B9"/>
    <mergeCell ref="C7:C9"/>
    <mergeCell ref="D7:D9"/>
    <mergeCell ref="B18:Q18"/>
    <mergeCell ref="B16:Q16"/>
    <mergeCell ref="B17:Q17"/>
    <mergeCell ref="E7:E9"/>
    <mergeCell ref="G8:H8"/>
    <mergeCell ref="K8:L8"/>
    <mergeCell ref="J8:J9"/>
    <mergeCell ref="F7:I7"/>
    <mergeCell ref="J7:M7"/>
    <mergeCell ref="F8:F9"/>
    <mergeCell ref="N7:Q7"/>
    <mergeCell ref="I8:I9"/>
    <mergeCell ref="N8:N9"/>
    <mergeCell ref="O8:P8"/>
    <mergeCell ref="Q8:Q9"/>
    <mergeCell ref="M8:M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55"/>
  <sheetViews>
    <sheetView showGridLines="0" showZeros="0" view="pageBreakPreview" zoomScale="85" zoomScaleSheetLayoutView="85" zoomScalePageLayoutView="0" workbookViewId="0" topLeftCell="D1">
      <selection activeCell="G23" sqref="G23"/>
    </sheetView>
  </sheetViews>
  <sheetFormatPr defaultColWidth="9.16015625" defaultRowHeight="12.75"/>
  <cols>
    <col min="1" max="1" width="0.328125" style="12" hidden="1" customWidth="1"/>
    <col min="2" max="2" width="4.33203125" style="12" hidden="1" customWidth="1"/>
    <col min="3" max="3" width="1.171875" style="12" hidden="1" customWidth="1"/>
    <col min="4" max="4" width="21.66015625" style="12" customWidth="1"/>
    <col min="5" max="5" width="19.33203125" style="12" customWidth="1"/>
    <col min="6" max="6" width="68.16015625" style="12" customWidth="1"/>
    <col min="7" max="7" width="46.83203125" style="12" customWidth="1"/>
    <col min="8" max="8" width="32.16015625" style="12" customWidth="1"/>
    <col min="9" max="9" width="20.16015625" style="12" customWidth="1"/>
    <col min="10" max="16384" width="9.16015625" style="12" customWidth="1"/>
  </cols>
  <sheetData>
    <row r="1" ht="22.5" customHeight="1"/>
    <row r="3" spans="7:10" ht="21.75" customHeight="1">
      <c r="G3" s="256"/>
      <c r="H3" s="256"/>
      <c r="I3" s="256"/>
      <c r="J3" s="256"/>
    </row>
    <row r="4" spans="4:8" ht="21" customHeight="1">
      <c r="D4" s="173"/>
      <c r="E4" s="173"/>
      <c r="F4" s="173"/>
      <c r="G4" s="174" t="s">
        <v>356</v>
      </c>
      <c r="H4" s="175"/>
    </row>
    <row r="5" spans="1:8" ht="18" customHeight="1">
      <c r="A5" s="11"/>
      <c r="B5" s="11"/>
      <c r="C5" s="11"/>
      <c r="D5" s="173"/>
      <c r="E5" s="173"/>
      <c r="F5" s="173"/>
      <c r="G5" s="174" t="s">
        <v>423</v>
      </c>
      <c r="H5" s="176"/>
    </row>
    <row r="6" spans="1:8" ht="18" customHeight="1">
      <c r="A6" s="11"/>
      <c r="B6" s="11"/>
      <c r="C6" s="11"/>
      <c r="D6" s="173"/>
      <c r="E6" s="173"/>
      <c r="F6" s="173"/>
      <c r="G6" s="174" t="s">
        <v>428</v>
      </c>
      <c r="H6" s="176"/>
    </row>
    <row r="7" spans="1:8" ht="21.75" customHeight="1">
      <c r="A7" s="11"/>
      <c r="B7" s="11"/>
      <c r="C7" s="11"/>
      <c r="D7" s="173"/>
      <c r="E7" s="173"/>
      <c r="F7" s="173"/>
      <c r="G7" s="174" t="s">
        <v>44</v>
      </c>
      <c r="H7" s="176"/>
    </row>
    <row r="8" spans="1:8" ht="21" customHeight="1">
      <c r="A8" s="11"/>
      <c r="B8" s="11"/>
      <c r="C8" s="11"/>
      <c r="D8" s="173"/>
      <c r="E8" s="173"/>
      <c r="F8" s="173"/>
      <c r="G8" s="174" t="s">
        <v>16</v>
      </c>
      <c r="H8" s="176"/>
    </row>
    <row r="9" spans="1:8" ht="22.5" customHeight="1">
      <c r="A9" s="11"/>
      <c r="B9" s="11"/>
      <c r="C9" s="11"/>
      <c r="D9" s="177"/>
      <c r="E9" s="173"/>
      <c r="F9" s="173"/>
      <c r="G9" s="174" t="s">
        <v>45</v>
      </c>
      <c r="H9" s="173"/>
    </row>
    <row r="10" spans="1:8" ht="20.25" customHeight="1">
      <c r="A10" s="11"/>
      <c r="B10" s="11"/>
      <c r="C10" s="11"/>
      <c r="D10" s="287" t="s">
        <v>46</v>
      </c>
      <c r="E10" s="291"/>
      <c r="F10" s="291"/>
      <c r="G10" s="291"/>
      <c r="H10" s="173"/>
    </row>
    <row r="11" spans="1:8" ht="25.5" customHeight="1">
      <c r="A11" s="11"/>
      <c r="B11" s="11"/>
      <c r="C11" s="11"/>
      <c r="D11" s="292">
        <v>22511000000</v>
      </c>
      <c r="E11" s="292"/>
      <c r="F11" s="292"/>
      <c r="G11" s="292"/>
      <c r="H11" s="173"/>
    </row>
    <row r="12" spans="1:8" ht="10.5" customHeight="1">
      <c r="A12" s="11"/>
      <c r="B12" s="11"/>
      <c r="C12" s="11"/>
      <c r="D12" s="293" t="s">
        <v>349</v>
      </c>
      <c r="E12" s="293"/>
      <c r="F12" s="293"/>
      <c r="G12" s="293"/>
      <c r="H12" s="173"/>
    </row>
    <row r="13" spans="1:8" ht="22.5" customHeight="1">
      <c r="A13" s="11"/>
      <c r="B13" s="11"/>
      <c r="C13" s="11"/>
      <c r="D13" s="178"/>
      <c r="E13" s="173"/>
      <c r="F13" s="173"/>
      <c r="G13" s="173"/>
      <c r="H13" s="173"/>
    </row>
    <row r="14" spans="1:8" ht="17.25" customHeight="1">
      <c r="A14" s="11"/>
      <c r="B14" s="11"/>
      <c r="C14" s="11"/>
      <c r="D14" s="179" t="s">
        <v>357</v>
      </c>
      <c r="E14" s="173"/>
      <c r="F14" s="173"/>
      <c r="G14" s="173"/>
      <c r="H14" s="173"/>
    </row>
    <row r="15" spans="1:8" ht="7.5" customHeight="1">
      <c r="A15" s="11"/>
      <c r="B15" s="11"/>
      <c r="C15" s="11"/>
      <c r="D15" s="179"/>
      <c r="E15" s="173"/>
      <c r="F15" s="173"/>
      <c r="G15" s="173"/>
      <c r="H15" s="173"/>
    </row>
    <row r="16" spans="1:8" ht="16.5" thickBot="1">
      <c r="A16" s="11"/>
      <c r="B16" s="11"/>
      <c r="C16" s="11"/>
      <c r="D16" s="173"/>
      <c r="E16" s="173"/>
      <c r="F16" s="173"/>
      <c r="G16" s="180" t="s">
        <v>350</v>
      </c>
      <c r="H16" s="173"/>
    </row>
    <row r="17" spans="1:8" ht="52.5" customHeight="1" thickBot="1">
      <c r="A17" s="144"/>
      <c r="B17" s="145"/>
      <c r="C17" s="146"/>
      <c r="D17" s="181" t="s">
        <v>47</v>
      </c>
      <c r="E17" s="274" t="s">
        <v>48</v>
      </c>
      <c r="F17" s="275"/>
      <c r="G17" s="181" t="s">
        <v>57</v>
      </c>
      <c r="H17" s="173"/>
    </row>
    <row r="18" spans="1:8" ht="21.75" customHeight="1" thickBot="1">
      <c r="A18" s="140">
        <v>13</v>
      </c>
      <c r="B18" s="141" t="s">
        <v>178</v>
      </c>
      <c r="C18" s="142">
        <v>0</v>
      </c>
      <c r="D18" s="183">
        <v>1</v>
      </c>
      <c r="E18" s="274">
        <v>2</v>
      </c>
      <c r="F18" s="275"/>
      <c r="G18" s="184">
        <v>3</v>
      </c>
      <c r="H18" s="173"/>
    </row>
    <row r="19" spans="1:9" s="14" customFormat="1" ht="22.5" customHeight="1" thickBot="1">
      <c r="A19" s="138"/>
      <c r="B19" s="139"/>
      <c r="C19" s="139"/>
      <c r="D19" s="283" t="s">
        <v>351</v>
      </c>
      <c r="E19" s="284"/>
      <c r="F19" s="284"/>
      <c r="G19" s="286"/>
      <c r="H19" s="173"/>
      <c r="I19" s="12"/>
    </row>
    <row r="20" spans="1:8" ht="20.25" customHeight="1" thickBot="1">
      <c r="A20" s="13"/>
      <c r="B20" s="15"/>
      <c r="C20" s="15"/>
      <c r="D20" s="196">
        <v>41020100</v>
      </c>
      <c r="E20" s="281" t="s">
        <v>144</v>
      </c>
      <c r="F20" s="282"/>
      <c r="G20" s="197">
        <v>6029400</v>
      </c>
      <c r="H20" s="173"/>
    </row>
    <row r="21" spans="1:8" ht="20.25" customHeight="1" thickBot="1">
      <c r="A21" s="13"/>
      <c r="B21" s="15"/>
      <c r="C21" s="15"/>
      <c r="D21" s="194">
        <v>99000000000</v>
      </c>
      <c r="E21" s="241" t="s">
        <v>410</v>
      </c>
      <c r="F21" s="273"/>
      <c r="G21" s="197">
        <v>6029400</v>
      </c>
      <c r="H21" s="173"/>
    </row>
    <row r="22" spans="1:9" s="132" customFormat="1" ht="38.25" customHeight="1" thickBot="1">
      <c r="A22" s="129"/>
      <c r="B22" s="130"/>
      <c r="C22" s="130"/>
      <c r="D22" s="198">
        <v>41033900</v>
      </c>
      <c r="E22" s="278" t="s">
        <v>145</v>
      </c>
      <c r="F22" s="279"/>
      <c r="G22" s="197">
        <v>53850300</v>
      </c>
      <c r="H22" s="173"/>
      <c r="I22" s="131"/>
    </row>
    <row r="23" spans="1:9" s="132" customFormat="1" ht="38.25" customHeight="1" thickBot="1">
      <c r="A23" s="129"/>
      <c r="B23" s="130"/>
      <c r="C23" s="130"/>
      <c r="D23" s="194">
        <v>99000000000</v>
      </c>
      <c r="E23" s="241" t="s">
        <v>410</v>
      </c>
      <c r="F23" s="273"/>
      <c r="G23" s="197">
        <v>53850300</v>
      </c>
      <c r="H23" s="173"/>
      <c r="I23" s="131"/>
    </row>
    <row r="24" spans="1:9" s="132" customFormat="1" ht="75" customHeight="1" thickBot="1">
      <c r="A24" s="129"/>
      <c r="B24" s="130"/>
      <c r="C24" s="130"/>
      <c r="D24" s="199">
        <v>41040200</v>
      </c>
      <c r="E24" s="276" t="s">
        <v>138</v>
      </c>
      <c r="F24" s="277"/>
      <c r="G24" s="197">
        <v>1006496</v>
      </c>
      <c r="H24" s="173"/>
      <c r="I24" s="131"/>
    </row>
    <row r="25" spans="1:9" s="132" customFormat="1" ht="32.25" customHeight="1" thickBot="1">
      <c r="A25" s="129"/>
      <c r="B25" s="130"/>
      <c r="C25" s="130"/>
      <c r="D25" s="195">
        <v>22100000000</v>
      </c>
      <c r="E25" s="280" t="s">
        <v>411</v>
      </c>
      <c r="F25" s="280"/>
      <c r="G25" s="197">
        <v>1006496</v>
      </c>
      <c r="H25" s="173"/>
      <c r="I25" s="131"/>
    </row>
    <row r="26" spans="1:9" s="132" customFormat="1" ht="117" customHeight="1" thickBot="1">
      <c r="A26" s="129"/>
      <c r="B26" s="130"/>
      <c r="C26" s="130"/>
      <c r="D26" s="199"/>
      <c r="E26" s="276" t="s">
        <v>427</v>
      </c>
      <c r="F26" s="277"/>
      <c r="G26" s="197">
        <v>748800</v>
      </c>
      <c r="H26" s="173"/>
      <c r="I26" s="131"/>
    </row>
    <row r="27" spans="1:9" s="132" customFormat="1" ht="29.25" customHeight="1" thickBot="1">
      <c r="A27" s="129"/>
      <c r="B27" s="130"/>
      <c r="C27" s="130"/>
      <c r="D27" s="195">
        <v>22100000000</v>
      </c>
      <c r="E27" s="280" t="s">
        <v>411</v>
      </c>
      <c r="F27" s="280"/>
      <c r="G27" s="197">
        <v>748800</v>
      </c>
      <c r="H27" s="173"/>
      <c r="I27" s="131"/>
    </row>
    <row r="28" spans="1:9" s="132" customFormat="1" ht="48" customHeight="1" thickBot="1">
      <c r="A28" s="129"/>
      <c r="B28" s="130"/>
      <c r="C28" s="130"/>
      <c r="D28" s="196">
        <v>41051000</v>
      </c>
      <c r="E28" s="281" t="s">
        <v>264</v>
      </c>
      <c r="F28" s="282"/>
      <c r="G28" s="197">
        <v>2414000</v>
      </c>
      <c r="H28" s="173"/>
      <c r="I28" s="131"/>
    </row>
    <row r="29" spans="1:9" s="132" customFormat="1" ht="29.25" customHeight="1" thickBot="1">
      <c r="A29" s="129"/>
      <c r="B29" s="130"/>
      <c r="C29" s="130"/>
      <c r="D29" s="195">
        <v>22100000000</v>
      </c>
      <c r="E29" s="280" t="s">
        <v>411</v>
      </c>
      <c r="F29" s="280"/>
      <c r="G29" s="197">
        <f>G28</f>
        <v>2414000</v>
      </c>
      <c r="H29" s="173"/>
      <c r="I29" s="131"/>
    </row>
    <row r="30" spans="1:9" s="132" customFormat="1" ht="55.5" customHeight="1" thickBot="1">
      <c r="A30" s="129"/>
      <c r="B30" s="130"/>
      <c r="C30" s="130"/>
      <c r="D30" s="196">
        <v>41051200</v>
      </c>
      <c r="E30" s="281" t="s">
        <v>257</v>
      </c>
      <c r="F30" s="282"/>
      <c r="G30" s="197">
        <v>169590</v>
      </c>
      <c r="H30" s="173"/>
      <c r="I30" s="131"/>
    </row>
    <row r="31" spans="1:9" s="132" customFormat="1" ht="25.5" customHeight="1" thickBot="1">
      <c r="A31" s="129"/>
      <c r="B31" s="130"/>
      <c r="C31" s="130"/>
      <c r="D31" s="195">
        <v>22100000000</v>
      </c>
      <c r="E31" s="280" t="s">
        <v>411</v>
      </c>
      <c r="F31" s="280"/>
      <c r="G31" s="105">
        <v>169590</v>
      </c>
      <c r="H31" s="173"/>
      <c r="I31" s="131"/>
    </row>
    <row r="32" spans="1:9" s="16" customFormat="1" ht="19.5" thickBot="1">
      <c r="A32" s="17"/>
      <c r="B32" s="18"/>
      <c r="C32" s="18"/>
      <c r="D32" s="241" t="s">
        <v>352</v>
      </c>
      <c r="E32" s="294"/>
      <c r="F32" s="294"/>
      <c r="G32" s="273"/>
      <c r="H32" s="173"/>
      <c r="I32" s="12"/>
    </row>
    <row r="33" spans="1:8" ht="19.5" thickBot="1">
      <c r="A33" s="13"/>
      <c r="B33" s="15"/>
      <c r="C33" s="15"/>
      <c r="D33" s="196"/>
      <c r="E33" s="281"/>
      <c r="F33" s="282"/>
      <c r="G33" s="137"/>
      <c r="H33" s="173"/>
    </row>
    <row r="34" spans="1:8" ht="29.25" customHeight="1" thickBot="1">
      <c r="A34" s="13"/>
      <c r="B34" s="15"/>
      <c r="C34" s="15"/>
      <c r="D34" s="191"/>
      <c r="E34" s="241"/>
      <c r="F34" s="273"/>
      <c r="G34" s="200"/>
      <c r="H34" s="173"/>
    </row>
    <row r="35" spans="1:8" ht="19.5" thickBot="1">
      <c r="A35" s="13"/>
      <c r="B35" s="15"/>
      <c r="C35" s="15"/>
      <c r="D35" s="196" t="s">
        <v>358</v>
      </c>
      <c r="E35" s="281" t="s">
        <v>359</v>
      </c>
      <c r="F35" s="282"/>
      <c r="G35" s="228">
        <f>SUM(G36:G37)</f>
        <v>64218586</v>
      </c>
      <c r="H35" s="173"/>
    </row>
    <row r="36" spans="1:8" ht="19.5" thickBot="1">
      <c r="A36" s="13"/>
      <c r="B36" s="15"/>
      <c r="C36" s="15"/>
      <c r="D36" s="191" t="s">
        <v>358</v>
      </c>
      <c r="E36" s="241" t="s">
        <v>353</v>
      </c>
      <c r="F36" s="273"/>
      <c r="G36" s="228">
        <f>G20+G22+G24+G27+G29+G31</f>
        <v>64218586</v>
      </c>
      <c r="H36" s="173"/>
    </row>
    <row r="37" spans="1:8" ht="19.5" thickBot="1">
      <c r="A37" s="13"/>
      <c r="B37" s="15"/>
      <c r="C37" s="15"/>
      <c r="D37" s="191" t="s">
        <v>358</v>
      </c>
      <c r="E37" s="241" t="s">
        <v>354</v>
      </c>
      <c r="F37" s="273"/>
      <c r="G37" s="228" t="s">
        <v>178</v>
      </c>
      <c r="H37" s="173"/>
    </row>
    <row r="38" spans="1:8" ht="18.75">
      <c r="A38" s="13"/>
      <c r="B38" s="15"/>
      <c r="C38" s="15"/>
      <c r="D38" s="187"/>
      <c r="E38" s="173"/>
      <c r="F38" s="173"/>
      <c r="G38" s="173"/>
      <c r="H38" s="173"/>
    </row>
    <row r="39" spans="1:8" ht="18.75">
      <c r="A39" s="13"/>
      <c r="B39" s="15"/>
      <c r="C39" s="15"/>
      <c r="D39" s="287" t="s">
        <v>363</v>
      </c>
      <c r="E39" s="287"/>
      <c r="F39" s="287"/>
      <c r="G39" s="173"/>
      <c r="H39" s="173"/>
    </row>
    <row r="40" spans="1:8" ht="9" customHeight="1">
      <c r="A40" s="13"/>
      <c r="B40" s="15"/>
      <c r="C40" s="15"/>
      <c r="D40" s="188"/>
      <c r="E40" s="173"/>
      <c r="F40" s="173"/>
      <c r="G40" s="173"/>
      <c r="H40" s="173"/>
    </row>
    <row r="41" spans="1:8" ht="20.25" customHeight="1" thickBot="1">
      <c r="A41" s="13"/>
      <c r="B41" s="15"/>
      <c r="C41" s="15"/>
      <c r="D41" s="173"/>
      <c r="E41" s="173"/>
      <c r="F41" s="173"/>
      <c r="G41" s="180" t="s">
        <v>360</v>
      </c>
      <c r="H41" s="173"/>
    </row>
    <row r="42" spans="1:8" ht="94.5">
      <c r="A42" s="13"/>
      <c r="B42" s="15"/>
      <c r="C42" s="15"/>
      <c r="D42" s="181" t="s">
        <v>361</v>
      </c>
      <c r="E42" s="289" t="s">
        <v>300</v>
      </c>
      <c r="F42" s="182" t="s">
        <v>49</v>
      </c>
      <c r="G42" s="289" t="s">
        <v>57</v>
      </c>
      <c r="H42" s="173"/>
    </row>
    <row r="43" spans="1:8" ht="16.5" thickBot="1">
      <c r="A43" s="13"/>
      <c r="B43" s="15"/>
      <c r="C43" s="15"/>
      <c r="D43" s="183" t="s">
        <v>302</v>
      </c>
      <c r="E43" s="290"/>
      <c r="F43" s="184"/>
      <c r="G43" s="290"/>
      <c r="H43" s="173"/>
    </row>
    <row r="44" spans="1:8" ht="16.5" thickBot="1">
      <c r="A44" s="13"/>
      <c r="B44" s="15"/>
      <c r="C44" s="15"/>
      <c r="D44" s="183">
        <v>1</v>
      </c>
      <c r="E44" s="184">
        <v>2</v>
      </c>
      <c r="F44" s="184">
        <v>3</v>
      </c>
      <c r="G44" s="184">
        <v>4</v>
      </c>
      <c r="H44" s="173"/>
    </row>
    <row r="45" spans="1:8" ht="19.5" thickBot="1">
      <c r="A45" s="13"/>
      <c r="B45" s="15"/>
      <c r="C45" s="15"/>
      <c r="D45" s="283" t="s">
        <v>355</v>
      </c>
      <c r="E45" s="284"/>
      <c r="F45" s="284"/>
      <c r="G45" s="288"/>
      <c r="H45" s="286"/>
    </row>
    <row r="46" spans="1:8" ht="19.5" thickBot="1">
      <c r="A46" s="13"/>
      <c r="B46" s="15"/>
      <c r="C46" s="15"/>
      <c r="D46" s="185"/>
      <c r="E46" s="186"/>
      <c r="F46" s="189"/>
      <c r="G46" s="190" t="s">
        <v>364</v>
      </c>
      <c r="H46" s="186"/>
    </row>
    <row r="47" spans="1:8" ht="19.5" thickBot="1">
      <c r="A47" s="13"/>
      <c r="B47" s="15"/>
      <c r="C47" s="15"/>
      <c r="D47" s="283" t="s">
        <v>362</v>
      </c>
      <c r="E47" s="284"/>
      <c r="F47" s="284"/>
      <c r="G47" s="285"/>
      <c r="H47" s="286"/>
    </row>
    <row r="48" spans="1:8" ht="19.5" thickBot="1">
      <c r="A48" s="13"/>
      <c r="B48" s="15"/>
      <c r="C48" s="15"/>
      <c r="D48" s="185"/>
      <c r="E48" s="186"/>
      <c r="F48" s="189"/>
      <c r="G48" s="190" t="s">
        <v>364</v>
      </c>
      <c r="H48" s="186"/>
    </row>
    <row r="49" spans="1:8" ht="19.5" thickBot="1">
      <c r="A49" s="13"/>
      <c r="B49" s="15"/>
      <c r="C49" s="15"/>
      <c r="D49" s="183" t="s">
        <v>358</v>
      </c>
      <c r="E49" s="184" t="s">
        <v>358</v>
      </c>
      <c r="F49" s="190" t="s">
        <v>359</v>
      </c>
      <c r="G49" s="228" t="s">
        <v>178</v>
      </c>
      <c r="H49" s="186"/>
    </row>
    <row r="50" spans="1:8" ht="19.5" thickBot="1">
      <c r="A50" s="13"/>
      <c r="B50" s="15"/>
      <c r="C50" s="15"/>
      <c r="D50" s="183" t="s">
        <v>358</v>
      </c>
      <c r="E50" s="184" t="s">
        <v>358</v>
      </c>
      <c r="F50" s="190" t="s">
        <v>353</v>
      </c>
      <c r="G50" s="228" t="s">
        <v>178</v>
      </c>
      <c r="H50" s="186"/>
    </row>
    <row r="51" spans="1:8" ht="19.5" thickBot="1">
      <c r="A51" s="13"/>
      <c r="B51" s="15"/>
      <c r="C51" s="15"/>
      <c r="D51" s="183" t="s">
        <v>358</v>
      </c>
      <c r="E51" s="184" t="s">
        <v>358</v>
      </c>
      <c r="F51" s="190" t="s">
        <v>354</v>
      </c>
      <c r="G51" s="228" t="s">
        <v>178</v>
      </c>
      <c r="H51" s="186"/>
    </row>
    <row r="52" ht="44.25" customHeight="1">
      <c r="A52" s="13"/>
    </row>
    <row r="53" spans="1:7" ht="18.75">
      <c r="A53" s="13"/>
      <c r="D53" s="192" t="s">
        <v>258</v>
      </c>
      <c r="G53" s="193" t="s">
        <v>309</v>
      </c>
    </row>
    <row r="54" ht="12.75">
      <c r="A54" s="13"/>
    </row>
    <row r="55" ht="16.5" thickBot="1">
      <c r="C55" s="19"/>
    </row>
    <row r="65" ht="45.75" customHeight="1"/>
  </sheetData>
  <sheetProtection/>
  <mergeCells count="30">
    <mergeCell ref="E26:F26"/>
    <mergeCell ref="E33:F33"/>
    <mergeCell ref="E29:F29"/>
    <mergeCell ref="E28:F28"/>
    <mergeCell ref="D32:G32"/>
    <mergeCell ref="G3:J3"/>
    <mergeCell ref="E18:F18"/>
    <mergeCell ref="D19:G19"/>
    <mergeCell ref="E20:F20"/>
    <mergeCell ref="D10:G10"/>
    <mergeCell ref="D11:G11"/>
    <mergeCell ref="D12:G12"/>
    <mergeCell ref="D47:H47"/>
    <mergeCell ref="E35:F35"/>
    <mergeCell ref="E36:F36"/>
    <mergeCell ref="E37:F37"/>
    <mergeCell ref="D39:F39"/>
    <mergeCell ref="D45:H45"/>
    <mergeCell ref="E42:E43"/>
    <mergeCell ref="G42:G43"/>
    <mergeCell ref="E34:F34"/>
    <mergeCell ref="E17:F17"/>
    <mergeCell ref="E21:F21"/>
    <mergeCell ref="E24:F24"/>
    <mergeCell ref="E22:F22"/>
    <mergeCell ref="E25:F25"/>
    <mergeCell ref="E23:F23"/>
    <mergeCell ref="E30:F30"/>
    <mergeCell ref="E31:F31"/>
    <mergeCell ref="E27:F2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2"/>
  <headerFooter alignWithMargins="0">
    <oddFooter>&amp;R&amp;P</oddFooter>
  </headerFooter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90" zoomScaleSheetLayoutView="90" zoomScalePageLayoutView="0" workbookViewId="0" topLeftCell="B19">
      <selection activeCell="F22" sqref="F22"/>
    </sheetView>
  </sheetViews>
  <sheetFormatPr defaultColWidth="9.16015625" defaultRowHeight="12.75"/>
  <cols>
    <col min="1" max="1" width="3.83203125" style="6" hidden="1" customWidth="1"/>
    <col min="2" max="2" width="15.16015625" style="64" customWidth="1"/>
    <col min="3" max="3" width="17.33203125" style="64" customWidth="1"/>
    <col min="4" max="4" width="16" style="64" customWidth="1"/>
    <col min="5" max="5" width="48.5" style="6" customWidth="1"/>
    <col min="6" max="6" width="40" style="6" customWidth="1"/>
    <col min="7" max="9" width="21.16015625" style="6" customWidth="1"/>
    <col min="10" max="10" width="21.66015625" style="6" customWidth="1"/>
    <col min="11" max="11" width="21.16015625" style="6" customWidth="1"/>
    <col min="12" max="12" width="9.16015625" style="5" customWidth="1"/>
    <col min="13" max="13" width="10.16015625" style="5" bestFit="1" customWidth="1"/>
    <col min="14" max="16384" width="9.16015625" style="5" customWidth="1"/>
  </cols>
  <sheetData>
    <row r="1" spans="1:11" s="39" customFormat="1" ht="22.5" customHeight="1">
      <c r="A1" s="38"/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7:11" ht="69.75" customHeight="1">
      <c r="G2" s="256" t="s">
        <v>429</v>
      </c>
      <c r="H2" s="256"/>
      <c r="I2" s="256"/>
      <c r="J2" s="256"/>
      <c r="K2" s="256"/>
    </row>
    <row r="3" spans="1:11" ht="30" customHeight="1">
      <c r="A3" s="2"/>
      <c r="B3" s="243" t="s">
        <v>422</v>
      </c>
      <c r="C3" s="244"/>
      <c r="D3" s="244"/>
      <c r="E3" s="244"/>
      <c r="F3" s="244"/>
      <c r="G3" s="244"/>
      <c r="H3" s="244"/>
      <c r="I3" s="244"/>
      <c r="J3" s="244"/>
      <c r="K3" s="244"/>
    </row>
    <row r="4" spans="1:11" ht="20.25" customHeight="1">
      <c r="A4" s="2"/>
      <c r="B4" s="156"/>
      <c r="C4" s="157"/>
      <c r="D4" s="157"/>
      <c r="E4" s="157"/>
      <c r="F4" s="157"/>
      <c r="G4" s="157"/>
      <c r="H4" s="157"/>
      <c r="I4" s="157"/>
      <c r="J4" s="157"/>
      <c r="K4" s="157"/>
    </row>
    <row r="5" spans="1:17" ht="17.25" customHeight="1">
      <c r="A5" s="2"/>
      <c r="B5" s="156"/>
      <c r="C5" s="161">
        <v>22511000000</v>
      </c>
      <c r="D5" s="4"/>
      <c r="E5" s="155"/>
      <c r="F5" s="155"/>
      <c r="G5" s="155"/>
      <c r="H5" s="157"/>
      <c r="I5" s="157"/>
      <c r="J5" s="157"/>
      <c r="K5" s="157"/>
      <c r="Q5" s="37"/>
    </row>
    <row r="6" spans="2:17" ht="16.5" customHeight="1">
      <c r="B6" s="65"/>
      <c r="C6" s="255" t="s">
        <v>284</v>
      </c>
      <c r="D6" s="255"/>
      <c r="E6" s="255"/>
      <c r="F6" s="255"/>
      <c r="G6" s="255"/>
      <c r="H6" s="75"/>
      <c r="I6" s="75"/>
      <c r="J6" s="74"/>
      <c r="K6" s="56"/>
      <c r="Q6" s="37"/>
    </row>
    <row r="7" spans="1:11" ht="107.25" customHeight="1">
      <c r="A7" s="66"/>
      <c r="B7" s="43" t="s">
        <v>301</v>
      </c>
      <c r="C7" s="43" t="s">
        <v>300</v>
      </c>
      <c r="D7" s="43" t="s">
        <v>55</v>
      </c>
      <c r="E7" s="77" t="s">
        <v>244</v>
      </c>
      <c r="F7" s="57" t="s">
        <v>38</v>
      </c>
      <c r="G7" s="57" t="s">
        <v>303</v>
      </c>
      <c r="H7" s="57" t="s">
        <v>39</v>
      </c>
      <c r="I7" s="57" t="s">
        <v>40</v>
      </c>
      <c r="J7" s="57" t="s">
        <v>41</v>
      </c>
      <c r="K7" s="57" t="s">
        <v>42</v>
      </c>
    </row>
    <row r="8" spans="1:11" ht="11.25" customHeight="1">
      <c r="A8" s="66"/>
      <c r="B8" s="43">
        <v>1</v>
      </c>
      <c r="C8" s="43">
        <v>2</v>
      </c>
      <c r="D8" s="43">
        <v>3</v>
      </c>
      <c r="E8" s="77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</row>
    <row r="9" spans="1:11" s="29" customFormat="1" ht="22.5" customHeight="1">
      <c r="A9" s="28"/>
      <c r="B9" s="82" t="s">
        <v>192</v>
      </c>
      <c r="C9" s="82"/>
      <c r="D9" s="82"/>
      <c r="E9" s="83" t="s">
        <v>198</v>
      </c>
      <c r="F9" s="59"/>
      <c r="G9" s="59"/>
      <c r="H9" s="59">
        <f>H10</f>
        <v>1790000</v>
      </c>
      <c r="I9" s="59"/>
      <c r="J9" s="59">
        <f>J10</f>
        <v>1790000</v>
      </c>
      <c r="K9" s="59"/>
    </row>
    <row r="10" spans="2:11" ht="28.5" customHeight="1">
      <c r="B10" s="82" t="s">
        <v>190</v>
      </c>
      <c r="C10" s="82"/>
      <c r="D10" s="82"/>
      <c r="E10" s="83" t="s">
        <v>198</v>
      </c>
      <c r="F10" s="60"/>
      <c r="G10" s="60"/>
      <c r="H10" s="60">
        <f>SUM(H11:H18)</f>
        <v>1790000</v>
      </c>
      <c r="I10" s="60"/>
      <c r="J10" s="60">
        <f>SUM(J11:J18)</f>
        <v>1790000</v>
      </c>
      <c r="K10" s="60"/>
    </row>
    <row r="11" spans="2:11" ht="80.25" customHeight="1">
      <c r="B11" s="82" t="s">
        <v>380</v>
      </c>
      <c r="C11" s="87" t="s">
        <v>404</v>
      </c>
      <c r="D11" s="87" t="s">
        <v>202</v>
      </c>
      <c r="E11" s="150" t="s">
        <v>27</v>
      </c>
      <c r="F11" s="88" t="s">
        <v>25</v>
      </c>
      <c r="G11" s="220">
        <v>2022</v>
      </c>
      <c r="H11" s="221">
        <v>750000</v>
      </c>
      <c r="I11" s="221"/>
      <c r="J11" s="221">
        <v>750000</v>
      </c>
      <c r="K11" s="221">
        <v>100</v>
      </c>
    </row>
    <row r="12" spans="2:11" ht="87.75" customHeight="1">
      <c r="B12" s="82" t="s">
        <v>380</v>
      </c>
      <c r="C12" s="87" t="s">
        <v>404</v>
      </c>
      <c r="D12" s="87" t="s">
        <v>202</v>
      </c>
      <c r="E12" s="150" t="s">
        <v>27</v>
      </c>
      <c r="F12" s="88" t="s">
        <v>36</v>
      </c>
      <c r="G12" s="220">
        <v>2022</v>
      </c>
      <c r="H12" s="221">
        <v>120000</v>
      </c>
      <c r="I12" s="221"/>
      <c r="J12" s="221">
        <v>120000</v>
      </c>
      <c r="K12" s="221">
        <v>100</v>
      </c>
    </row>
    <row r="13" spans="2:11" ht="90">
      <c r="B13" s="82" t="s">
        <v>380</v>
      </c>
      <c r="C13" s="87" t="s">
        <v>404</v>
      </c>
      <c r="D13" s="87" t="s">
        <v>202</v>
      </c>
      <c r="E13" s="150" t="s">
        <v>27</v>
      </c>
      <c r="F13" s="88" t="s">
        <v>26</v>
      </c>
      <c r="G13" s="220">
        <v>2022</v>
      </c>
      <c r="H13" s="221">
        <v>40000</v>
      </c>
      <c r="I13" s="221"/>
      <c r="J13" s="221">
        <v>40000</v>
      </c>
      <c r="K13" s="221">
        <v>100</v>
      </c>
    </row>
    <row r="14" spans="2:11" ht="83.25" customHeight="1">
      <c r="B14" s="82" t="s">
        <v>380</v>
      </c>
      <c r="C14" s="87" t="s">
        <v>404</v>
      </c>
      <c r="D14" s="87" t="s">
        <v>202</v>
      </c>
      <c r="E14" s="150" t="s">
        <v>27</v>
      </c>
      <c r="F14" s="88" t="s">
        <v>34</v>
      </c>
      <c r="G14" s="220">
        <v>2022</v>
      </c>
      <c r="H14" s="221">
        <v>455000</v>
      </c>
      <c r="I14" s="221"/>
      <c r="J14" s="221">
        <v>455000</v>
      </c>
      <c r="K14" s="221">
        <v>100</v>
      </c>
    </row>
    <row r="15" spans="2:11" ht="82.5" customHeight="1">
      <c r="B15" s="82" t="s">
        <v>380</v>
      </c>
      <c r="C15" s="87" t="s">
        <v>404</v>
      </c>
      <c r="D15" s="87" t="s">
        <v>202</v>
      </c>
      <c r="E15" s="150" t="s">
        <v>27</v>
      </c>
      <c r="F15" s="88" t="s">
        <v>35</v>
      </c>
      <c r="G15" s="220">
        <v>2022</v>
      </c>
      <c r="H15" s="221">
        <v>45000</v>
      </c>
      <c r="I15" s="221"/>
      <c r="J15" s="221">
        <v>45000</v>
      </c>
      <c r="K15" s="221">
        <v>100</v>
      </c>
    </row>
    <row r="16" spans="2:11" ht="87" customHeight="1">
      <c r="B16" s="82" t="s">
        <v>399</v>
      </c>
      <c r="C16" s="87" t="s">
        <v>400</v>
      </c>
      <c r="D16" s="87" t="s">
        <v>202</v>
      </c>
      <c r="E16" s="150" t="s">
        <v>28</v>
      </c>
      <c r="F16" s="88" t="s">
        <v>33</v>
      </c>
      <c r="G16" s="220">
        <v>2022</v>
      </c>
      <c r="H16" s="221">
        <v>300000</v>
      </c>
      <c r="I16" s="221"/>
      <c r="J16" s="221">
        <v>300000</v>
      </c>
      <c r="K16" s="221">
        <v>100</v>
      </c>
    </row>
    <row r="17" spans="2:11" ht="99.75" customHeight="1">
      <c r="B17" s="82" t="s">
        <v>213</v>
      </c>
      <c r="C17" s="87" t="s">
        <v>214</v>
      </c>
      <c r="D17" s="87" t="s">
        <v>153</v>
      </c>
      <c r="E17" s="88" t="s">
        <v>215</v>
      </c>
      <c r="F17" s="88" t="s">
        <v>37</v>
      </c>
      <c r="G17" s="220">
        <v>2022</v>
      </c>
      <c r="H17" s="221">
        <v>40000</v>
      </c>
      <c r="I17" s="221"/>
      <c r="J17" s="221">
        <v>40000</v>
      </c>
      <c r="K17" s="221">
        <v>100</v>
      </c>
    </row>
    <row r="18" spans="2:11" ht="92.25" customHeight="1">
      <c r="B18" s="82" t="s">
        <v>213</v>
      </c>
      <c r="C18" s="87" t="s">
        <v>214</v>
      </c>
      <c r="D18" s="87" t="s">
        <v>153</v>
      </c>
      <c r="E18" s="88" t="s">
        <v>215</v>
      </c>
      <c r="F18" s="88" t="s">
        <v>425</v>
      </c>
      <c r="G18" s="220">
        <v>2022</v>
      </c>
      <c r="H18" s="221">
        <v>40000</v>
      </c>
      <c r="I18" s="221"/>
      <c r="J18" s="221">
        <v>40000</v>
      </c>
      <c r="K18" s="221">
        <v>100</v>
      </c>
    </row>
    <row r="19" spans="2:11" ht="33" customHeight="1">
      <c r="B19" s="82" t="s">
        <v>334</v>
      </c>
      <c r="C19" s="82"/>
      <c r="D19" s="82"/>
      <c r="E19" s="83" t="s">
        <v>248</v>
      </c>
      <c r="F19" s="221"/>
      <c r="G19" s="220"/>
      <c r="H19" s="221">
        <f>H20+H23</f>
        <v>504000</v>
      </c>
      <c r="I19" s="221"/>
      <c r="J19" s="221">
        <f>J20+J23</f>
        <v>504000</v>
      </c>
      <c r="K19" s="221"/>
    </row>
    <row r="20" spans="2:11" ht="31.5" customHeight="1">
      <c r="B20" s="82" t="s">
        <v>336</v>
      </c>
      <c r="C20" s="82"/>
      <c r="D20" s="82"/>
      <c r="E20" s="83" t="s">
        <v>248</v>
      </c>
      <c r="F20" s="221"/>
      <c r="G20" s="220"/>
      <c r="H20" s="221">
        <f>SUM(H21:H22)</f>
        <v>450000</v>
      </c>
      <c r="I20" s="221"/>
      <c r="J20" s="221">
        <f>SUM(J21:J22)</f>
        <v>450000</v>
      </c>
      <c r="K20" s="221"/>
    </row>
    <row r="21" spans="2:11" ht="117.75" customHeight="1">
      <c r="B21" s="88" t="s">
        <v>246</v>
      </c>
      <c r="C21" s="88" t="s">
        <v>249</v>
      </c>
      <c r="D21" s="88" t="s">
        <v>202</v>
      </c>
      <c r="E21" s="88" t="s">
        <v>29</v>
      </c>
      <c r="F21" s="88" t="s">
        <v>32</v>
      </c>
      <c r="G21" s="220">
        <v>2022</v>
      </c>
      <c r="H21" s="221">
        <v>50000</v>
      </c>
      <c r="I21" s="221"/>
      <c r="J21" s="221">
        <v>50000</v>
      </c>
      <c r="K21" s="221">
        <v>100</v>
      </c>
    </row>
    <row r="22" spans="2:11" ht="98.25" customHeight="1">
      <c r="B22" s="82" t="s">
        <v>30</v>
      </c>
      <c r="C22" s="91">
        <v>7325</v>
      </c>
      <c r="D22" s="87" t="s">
        <v>202</v>
      </c>
      <c r="E22" s="88" t="s">
        <v>31</v>
      </c>
      <c r="F22" s="88" t="s">
        <v>452</v>
      </c>
      <c r="G22" s="220">
        <v>2022</v>
      </c>
      <c r="H22" s="221">
        <v>400000</v>
      </c>
      <c r="I22" s="221"/>
      <c r="J22" s="221">
        <v>400000</v>
      </c>
      <c r="K22" s="221">
        <v>100</v>
      </c>
    </row>
    <row r="23" spans="2:11" ht="29.25" customHeight="1">
      <c r="B23" s="82" t="s">
        <v>59</v>
      </c>
      <c r="C23" s="82"/>
      <c r="D23" s="82"/>
      <c r="E23" s="83" t="s">
        <v>248</v>
      </c>
      <c r="F23" s="221"/>
      <c r="G23" s="220"/>
      <c r="H23" s="221">
        <f>SUM(H24)</f>
        <v>54000</v>
      </c>
      <c r="I23" s="221"/>
      <c r="J23" s="221">
        <f>SUM(J24)</f>
        <v>54000</v>
      </c>
      <c r="K23" s="221"/>
    </row>
    <row r="24" spans="2:11" ht="112.5" customHeight="1">
      <c r="B24" s="222" t="s">
        <v>24</v>
      </c>
      <c r="C24" s="88" t="s">
        <v>249</v>
      </c>
      <c r="D24" s="88" t="s">
        <v>202</v>
      </c>
      <c r="E24" s="88" t="s">
        <v>29</v>
      </c>
      <c r="F24" s="88" t="s">
        <v>426</v>
      </c>
      <c r="G24" s="220">
        <v>2022</v>
      </c>
      <c r="H24" s="221">
        <v>54000</v>
      </c>
      <c r="I24" s="221"/>
      <c r="J24" s="221">
        <v>54000</v>
      </c>
      <c r="K24" s="221">
        <v>100</v>
      </c>
    </row>
    <row r="25" spans="2:11" ht="24.75" customHeight="1">
      <c r="B25" s="61" t="s">
        <v>306</v>
      </c>
      <c r="C25" s="61" t="s">
        <v>306</v>
      </c>
      <c r="D25" s="223"/>
      <c r="E25" s="58" t="s">
        <v>275</v>
      </c>
      <c r="F25" s="61" t="s">
        <v>306</v>
      </c>
      <c r="G25" s="61" t="s">
        <v>306</v>
      </c>
      <c r="H25" s="224">
        <f>H10+H19</f>
        <v>2294000</v>
      </c>
      <c r="I25" s="57" t="s">
        <v>306</v>
      </c>
      <c r="J25" s="224">
        <f>J10+J19</f>
        <v>2294000</v>
      </c>
      <c r="K25" s="61" t="s">
        <v>306</v>
      </c>
    </row>
    <row r="27" spans="2:18" ht="42.75" customHeight="1">
      <c r="B27" s="265" t="s">
        <v>331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</row>
    <row r="28" spans="2:18" ht="20.25" customHeight="1"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</row>
    <row r="29" spans="2:18" ht="20.25" customHeight="1"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</row>
    <row r="30" spans="2:18" ht="36.75" customHeight="1"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79"/>
      <c r="M30" s="79"/>
      <c r="N30" s="79"/>
      <c r="O30" s="79"/>
      <c r="P30" s="79"/>
      <c r="Q30" s="79"/>
      <c r="R30" s="79"/>
    </row>
    <row r="31" spans="2:18" ht="21" customHeight="1"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</row>
  </sheetData>
  <sheetProtection/>
  <mergeCells count="9">
    <mergeCell ref="B31:R31"/>
    <mergeCell ref="B30:K30"/>
    <mergeCell ref="B28:R28"/>
    <mergeCell ref="B27:R27"/>
    <mergeCell ref="G2:K2"/>
    <mergeCell ref="B1:K1"/>
    <mergeCell ref="B3:K3"/>
    <mergeCell ref="B29:R29"/>
    <mergeCell ref="C6:G6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0" r:id="rId1"/>
  <headerFooter alignWithMargins="0">
    <oddFooter>&amp;R&amp;P</oddFooter>
  </headerFooter>
  <rowBreaks count="3" manualBreakCount="3">
    <brk id="15" min="1" max="11" man="1"/>
    <brk id="29" min="1" max="10" man="1"/>
    <brk id="3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BreakPreview" zoomScaleSheetLayoutView="100" zoomScalePageLayoutView="0" workbookViewId="0" topLeftCell="B37">
      <selection activeCell="I43" sqref="I43"/>
    </sheetView>
  </sheetViews>
  <sheetFormatPr defaultColWidth="9.16015625" defaultRowHeight="12.75"/>
  <cols>
    <col min="1" max="1" width="3.83203125" style="6" hidden="1" customWidth="1"/>
    <col min="2" max="2" width="16.5" style="64" customWidth="1"/>
    <col min="3" max="3" width="16.33203125" style="64" customWidth="1"/>
    <col min="4" max="4" width="16.83203125" style="64" customWidth="1"/>
    <col min="5" max="5" width="44.33203125" style="6" customWidth="1"/>
    <col min="6" max="6" width="45" style="6" customWidth="1"/>
    <col min="7" max="7" width="21.83203125" style="6" customWidth="1"/>
    <col min="8" max="8" width="14.66015625" style="6" customWidth="1"/>
    <col min="9" max="10" width="21.16015625" style="6" customWidth="1"/>
    <col min="11" max="11" width="24.66015625" style="6" customWidth="1"/>
    <col min="12" max="12" width="0.82421875" style="5" customWidth="1"/>
    <col min="13" max="16384" width="9.16015625" style="5" customWidth="1"/>
  </cols>
  <sheetData>
    <row r="1" spans="1:11" s="39" customFormat="1" ht="13.5" customHeight="1">
      <c r="A1" s="38"/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9:11" ht="74.25" customHeight="1">
      <c r="I2" s="256" t="s">
        <v>430</v>
      </c>
      <c r="J2" s="256"/>
      <c r="K2" s="256"/>
    </row>
    <row r="3" spans="1:11" ht="31.5" customHeight="1">
      <c r="A3" s="2"/>
      <c r="B3" s="243" t="s">
        <v>421</v>
      </c>
      <c r="C3" s="244"/>
      <c r="D3" s="244"/>
      <c r="E3" s="244"/>
      <c r="F3" s="244"/>
      <c r="G3" s="244"/>
      <c r="H3" s="244"/>
      <c r="I3" s="244"/>
      <c r="J3" s="244"/>
      <c r="K3" s="244"/>
    </row>
    <row r="4" spans="1:11" ht="17.25" customHeight="1">
      <c r="A4" s="2"/>
      <c r="B4" s="156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8" customHeight="1">
      <c r="A5" s="2"/>
      <c r="B5" s="161">
        <v>22511000000</v>
      </c>
      <c r="C5" s="4"/>
      <c r="D5" s="155"/>
      <c r="E5" s="155"/>
      <c r="F5" s="155"/>
      <c r="H5" s="157"/>
      <c r="I5" s="157"/>
      <c r="J5" s="157"/>
      <c r="K5" s="157"/>
    </row>
    <row r="6" spans="2:11" ht="9" customHeight="1">
      <c r="B6" s="219" t="s">
        <v>284</v>
      </c>
      <c r="C6" s="219"/>
      <c r="D6" s="219"/>
      <c r="E6" s="219"/>
      <c r="F6" s="219"/>
      <c r="H6" s="74"/>
      <c r="I6" s="74"/>
      <c r="J6" s="75"/>
      <c r="K6" s="56" t="s">
        <v>147</v>
      </c>
    </row>
    <row r="7" spans="1:11" ht="36" customHeight="1">
      <c r="A7" s="66"/>
      <c r="B7" s="300" t="s">
        <v>301</v>
      </c>
      <c r="C7" s="300" t="s">
        <v>304</v>
      </c>
      <c r="D7" s="300" t="s">
        <v>55</v>
      </c>
      <c r="E7" s="300" t="s">
        <v>305</v>
      </c>
      <c r="F7" s="296" t="s">
        <v>43</v>
      </c>
      <c r="G7" s="296" t="s">
        <v>56</v>
      </c>
      <c r="H7" s="296" t="s">
        <v>57</v>
      </c>
      <c r="I7" s="296" t="s">
        <v>182</v>
      </c>
      <c r="J7" s="298" t="s">
        <v>183</v>
      </c>
      <c r="K7" s="299"/>
    </row>
    <row r="8" spans="1:11" ht="72" customHeight="1">
      <c r="A8" s="66"/>
      <c r="B8" s="301"/>
      <c r="C8" s="301"/>
      <c r="D8" s="301"/>
      <c r="E8" s="301"/>
      <c r="F8" s="297"/>
      <c r="G8" s="297"/>
      <c r="H8" s="297"/>
      <c r="I8" s="297"/>
      <c r="J8" s="57" t="s">
        <v>262</v>
      </c>
      <c r="K8" s="57" t="s">
        <v>58</v>
      </c>
    </row>
    <row r="9" spans="1:11" ht="15.75" customHeight="1">
      <c r="A9" s="66"/>
      <c r="B9" s="76">
        <v>1</v>
      </c>
      <c r="C9" s="76">
        <v>2</v>
      </c>
      <c r="D9" s="76">
        <v>3</v>
      </c>
      <c r="E9" s="76">
        <v>4</v>
      </c>
      <c r="F9" s="76">
        <v>5</v>
      </c>
      <c r="G9" s="76">
        <v>6</v>
      </c>
      <c r="H9" s="76">
        <v>7</v>
      </c>
      <c r="I9" s="76">
        <v>8</v>
      </c>
      <c r="J9" s="57">
        <v>9</v>
      </c>
      <c r="K9" s="57">
        <v>10</v>
      </c>
    </row>
    <row r="10" spans="1:11" s="29" customFormat="1" ht="13.5" customHeight="1">
      <c r="A10" s="28"/>
      <c r="B10" s="82" t="s">
        <v>192</v>
      </c>
      <c r="C10" s="82"/>
      <c r="D10" s="82"/>
      <c r="E10" s="83" t="s">
        <v>198</v>
      </c>
      <c r="F10" s="59"/>
      <c r="G10" s="59"/>
      <c r="H10" s="205">
        <f>H11+H38</f>
        <v>13412651</v>
      </c>
      <c r="I10" s="205">
        <f>I11+I38</f>
        <v>11218651</v>
      </c>
      <c r="J10" s="205">
        <f>J11+J38</f>
        <v>2194000</v>
      </c>
      <c r="K10" s="205">
        <f>K11+K38</f>
        <v>2124000</v>
      </c>
    </row>
    <row r="11" spans="2:11" ht="15.75" customHeight="1">
      <c r="B11" s="82" t="s">
        <v>190</v>
      </c>
      <c r="C11" s="82"/>
      <c r="D11" s="82"/>
      <c r="E11" s="83" t="s">
        <v>198</v>
      </c>
      <c r="F11" s="60"/>
      <c r="G11" s="60"/>
      <c r="H11" s="205">
        <f>I11+J11</f>
        <v>12818229</v>
      </c>
      <c r="I11" s="205">
        <f>SUM(I12:I37)</f>
        <v>10624229</v>
      </c>
      <c r="J11" s="205">
        <f>SUM(J12:J37)</f>
        <v>2194000</v>
      </c>
      <c r="K11" s="205">
        <f>SUM(K12:K37)</f>
        <v>2124000</v>
      </c>
    </row>
    <row r="12" spans="2:11" ht="58.5" customHeight="1">
      <c r="B12" s="82" t="s">
        <v>209</v>
      </c>
      <c r="C12" s="87" t="s">
        <v>154</v>
      </c>
      <c r="D12" s="87" t="s">
        <v>203</v>
      </c>
      <c r="E12" s="88" t="s">
        <v>216</v>
      </c>
      <c r="F12" s="62" t="s">
        <v>365</v>
      </c>
      <c r="G12" s="62" t="s">
        <v>371</v>
      </c>
      <c r="H12" s="169">
        <f aca="true" t="shared" si="0" ref="H12:H19">I12+J12</f>
        <v>108000</v>
      </c>
      <c r="I12" s="169">
        <v>108000</v>
      </c>
      <c r="J12" s="208"/>
      <c r="K12" s="209"/>
    </row>
    <row r="13" spans="2:11" ht="56.25" customHeight="1">
      <c r="B13" s="82" t="s">
        <v>209</v>
      </c>
      <c r="C13" s="87" t="s">
        <v>154</v>
      </c>
      <c r="D13" s="87" t="s">
        <v>203</v>
      </c>
      <c r="E13" s="88" t="s">
        <v>216</v>
      </c>
      <c r="F13" s="62" t="s">
        <v>342</v>
      </c>
      <c r="G13" s="143" t="s">
        <v>372</v>
      </c>
      <c r="H13" s="169">
        <f t="shared" si="0"/>
        <v>23500</v>
      </c>
      <c r="I13" s="169">
        <v>23500</v>
      </c>
      <c r="J13" s="169"/>
      <c r="K13" s="209"/>
    </row>
    <row r="14" spans="2:11" ht="56.25" customHeight="1">
      <c r="B14" s="82" t="s">
        <v>209</v>
      </c>
      <c r="C14" s="87" t="s">
        <v>154</v>
      </c>
      <c r="D14" s="87" t="s">
        <v>203</v>
      </c>
      <c r="E14" s="88" t="s">
        <v>216</v>
      </c>
      <c r="F14" s="62" t="s">
        <v>343</v>
      </c>
      <c r="G14" s="143" t="s">
        <v>375</v>
      </c>
      <c r="H14" s="169">
        <f t="shared" si="0"/>
        <v>21600</v>
      </c>
      <c r="I14" s="169">
        <v>21600</v>
      </c>
      <c r="J14" s="210"/>
      <c r="K14" s="211"/>
    </row>
    <row r="15" spans="2:11" ht="56.25" customHeight="1">
      <c r="B15" s="82" t="s">
        <v>209</v>
      </c>
      <c r="C15" s="87" t="s">
        <v>154</v>
      </c>
      <c r="D15" s="87" t="s">
        <v>203</v>
      </c>
      <c r="E15" s="88" t="s">
        <v>216</v>
      </c>
      <c r="F15" s="62" t="s">
        <v>333</v>
      </c>
      <c r="G15" s="62" t="s">
        <v>419</v>
      </c>
      <c r="H15" s="169">
        <f>I15+J15</f>
        <v>150000</v>
      </c>
      <c r="I15" s="169">
        <v>150000</v>
      </c>
      <c r="J15" s="208"/>
      <c r="K15" s="209"/>
    </row>
    <row r="16" spans="2:11" ht="87" customHeight="1">
      <c r="B16" s="82" t="s">
        <v>327</v>
      </c>
      <c r="C16" s="91">
        <v>2010</v>
      </c>
      <c r="D16" s="87" t="s">
        <v>340</v>
      </c>
      <c r="E16" s="88" t="s">
        <v>328</v>
      </c>
      <c r="F16" s="62" t="s">
        <v>226</v>
      </c>
      <c r="G16" s="62" t="s">
        <v>227</v>
      </c>
      <c r="H16" s="169">
        <f t="shared" si="0"/>
        <v>2150000</v>
      </c>
      <c r="I16" s="215">
        <v>2150000</v>
      </c>
      <c r="J16" s="210"/>
      <c r="K16" s="211"/>
    </row>
    <row r="17" spans="2:11" ht="144.75" customHeight="1">
      <c r="B17" s="82" t="s">
        <v>327</v>
      </c>
      <c r="C17" s="91">
        <v>2010</v>
      </c>
      <c r="D17" s="87" t="s">
        <v>340</v>
      </c>
      <c r="E17" s="88" t="s">
        <v>328</v>
      </c>
      <c r="F17" s="62" t="s">
        <v>454</v>
      </c>
      <c r="G17" s="62" t="s">
        <v>455</v>
      </c>
      <c r="H17" s="169">
        <f t="shared" si="0"/>
        <v>30000</v>
      </c>
      <c r="I17" s="215">
        <v>30000</v>
      </c>
      <c r="J17" s="210"/>
      <c r="K17" s="211"/>
    </row>
    <row r="18" spans="2:11" ht="56.25" customHeight="1">
      <c r="B18" s="82" t="s">
        <v>117</v>
      </c>
      <c r="C18" s="87" t="s">
        <v>118</v>
      </c>
      <c r="D18" s="87" t="s">
        <v>221</v>
      </c>
      <c r="E18" s="88" t="s">
        <v>119</v>
      </c>
      <c r="F18" s="62" t="s">
        <v>435</v>
      </c>
      <c r="G18" s="143" t="s">
        <v>436</v>
      </c>
      <c r="H18" s="169">
        <f t="shared" si="0"/>
        <v>1355000</v>
      </c>
      <c r="I18" s="169">
        <v>1355000</v>
      </c>
      <c r="J18" s="208"/>
      <c r="K18" s="209"/>
    </row>
    <row r="19" spans="2:11" ht="56.25" customHeight="1">
      <c r="B19" s="82" t="s">
        <v>217</v>
      </c>
      <c r="C19" s="87" t="s">
        <v>218</v>
      </c>
      <c r="D19" s="87" t="s">
        <v>120</v>
      </c>
      <c r="E19" s="88" t="s">
        <v>219</v>
      </c>
      <c r="F19" s="62" t="s">
        <v>433</v>
      </c>
      <c r="G19" s="62" t="s">
        <v>434</v>
      </c>
      <c r="H19" s="169">
        <f t="shared" si="0"/>
        <v>147000</v>
      </c>
      <c r="I19" s="169">
        <v>147000</v>
      </c>
      <c r="J19" s="208"/>
      <c r="K19" s="209"/>
    </row>
    <row r="20" spans="2:11" ht="56.25" customHeight="1">
      <c r="B20" s="82" t="s">
        <v>337</v>
      </c>
      <c r="C20" s="87" t="s">
        <v>318</v>
      </c>
      <c r="D20" s="87" t="s">
        <v>319</v>
      </c>
      <c r="E20" s="88" t="s">
        <v>317</v>
      </c>
      <c r="F20" s="62" t="s">
        <v>228</v>
      </c>
      <c r="G20" s="62" t="s">
        <v>376</v>
      </c>
      <c r="H20" s="169">
        <f aca="true" t="shared" si="1" ref="H20:H29">I20+J20</f>
        <v>10000</v>
      </c>
      <c r="I20" s="216">
        <v>10000</v>
      </c>
      <c r="J20" s="210"/>
      <c r="K20" s="211"/>
    </row>
    <row r="21" spans="2:11" ht="59.25" customHeight="1">
      <c r="B21" s="82" t="s">
        <v>338</v>
      </c>
      <c r="C21" s="87" t="s">
        <v>320</v>
      </c>
      <c r="D21" s="87" t="s">
        <v>319</v>
      </c>
      <c r="E21" s="88" t="s">
        <v>321</v>
      </c>
      <c r="F21" s="62" t="s">
        <v>228</v>
      </c>
      <c r="G21" s="62" t="s">
        <v>376</v>
      </c>
      <c r="H21" s="169">
        <f t="shared" si="1"/>
        <v>350000</v>
      </c>
      <c r="I21" s="216">
        <v>350000</v>
      </c>
      <c r="J21" s="210"/>
      <c r="K21" s="211"/>
    </row>
    <row r="22" spans="2:11" ht="59.25" customHeight="1">
      <c r="B22" s="82" t="s">
        <v>121</v>
      </c>
      <c r="C22" s="87" t="s">
        <v>122</v>
      </c>
      <c r="D22" s="87" t="s">
        <v>200</v>
      </c>
      <c r="E22" s="88" t="s">
        <v>405</v>
      </c>
      <c r="F22" s="62" t="s">
        <v>294</v>
      </c>
      <c r="G22" s="62" t="s">
        <v>297</v>
      </c>
      <c r="H22" s="169">
        <f t="shared" si="1"/>
        <v>30000</v>
      </c>
      <c r="I22" s="169">
        <v>30000</v>
      </c>
      <c r="J22" s="209"/>
      <c r="K22" s="209"/>
    </row>
    <row r="23" spans="2:11" ht="113.25" customHeight="1">
      <c r="B23" s="82" t="s">
        <v>339</v>
      </c>
      <c r="C23" s="87" t="s">
        <v>315</v>
      </c>
      <c r="D23" s="87" t="s">
        <v>314</v>
      </c>
      <c r="E23" s="88" t="s">
        <v>316</v>
      </c>
      <c r="F23" s="62" t="s">
        <v>229</v>
      </c>
      <c r="G23" s="62" t="s">
        <v>230</v>
      </c>
      <c r="H23" s="169">
        <f t="shared" si="1"/>
        <v>300000</v>
      </c>
      <c r="I23" s="215">
        <v>300000</v>
      </c>
      <c r="J23" s="210"/>
      <c r="K23" s="211"/>
    </row>
    <row r="24" spans="2:11" ht="69.75" customHeight="1">
      <c r="B24" s="82" t="s">
        <v>287</v>
      </c>
      <c r="C24" s="87" t="s">
        <v>288</v>
      </c>
      <c r="D24" s="87" t="s">
        <v>289</v>
      </c>
      <c r="E24" s="162" t="s">
        <v>290</v>
      </c>
      <c r="F24" s="62" t="s">
        <v>231</v>
      </c>
      <c r="G24" s="62" t="s">
        <v>232</v>
      </c>
      <c r="H24" s="169">
        <f t="shared" si="1"/>
        <v>10000</v>
      </c>
      <c r="I24" s="169">
        <v>10000</v>
      </c>
      <c r="J24" s="210"/>
      <c r="K24" s="211"/>
    </row>
    <row r="25" spans="2:11" ht="56.25" customHeight="1" thickBot="1">
      <c r="B25" s="82" t="s">
        <v>210</v>
      </c>
      <c r="C25" s="87" t="s">
        <v>211</v>
      </c>
      <c r="D25" s="87" t="s">
        <v>199</v>
      </c>
      <c r="E25" s="88" t="s">
        <v>212</v>
      </c>
      <c r="F25" s="62" t="s">
        <v>295</v>
      </c>
      <c r="G25" s="62" t="s">
        <v>296</v>
      </c>
      <c r="H25" s="169">
        <f t="shared" si="1"/>
        <v>500000</v>
      </c>
      <c r="I25" s="169">
        <v>500000</v>
      </c>
      <c r="J25" s="209"/>
      <c r="K25" s="209"/>
    </row>
    <row r="26" spans="2:11" ht="56.25" customHeight="1">
      <c r="B26" s="82" t="s">
        <v>276</v>
      </c>
      <c r="C26" s="87" t="s">
        <v>277</v>
      </c>
      <c r="D26" s="87" t="s">
        <v>201</v>
      </c>
      <c r="E26" s="150" t="s">
        <v>278</v>
      </c>
      <c r="F26" s="151" t="s">
        <v>344</v>
      </c>
      <c r="G26" s="143" t="s">
        <v>374</v>
      </c>
      <c r="H26" s="169">
        <f t="shared" si="1"/>
        <v>20000</v>
      </c>
      <c r="I26" s="169">
        <v>20000</v>
      </c>
      <c r="J26" s="208"/>
      <c r="K26" s="209"/>
    </row>
    <row r="27" spans="2:11" ht="76.5" customHeight="1">
      <c r="B27" s="82" t="s">
        <v>311</v>
      </c>
      <c r="C27" s="87" t="s">
        <v>312</v>
      </c>
      <c r="D27" s="87" t="s">
        <v>201</v>
      </c>
      <c r="E27" s="88" t="s">
        <v>313</v>
      </c>
      <c r="F27" s="62" t="s">
        <v>233</v>
      </c>
      <c r="G27" s="62" t="s">
        <v>234</v>
      </c>
      <c r="H27" s="169">
        <f t="shared" si="1"/>
        <v>1700000</v>
      </c>
      <c r="I27" s="215">
        <v>1700000</v>
      </c>
      <c r="J27" s="210"/>
      <c r="K27" s="211"/>
    </row>
    <row r="28" spans="2:11" ht="30">
      <c r="B28" s="82" t="s">
        <v>123</v>
      </c>
      <c r="C28" s="87" t="s">
        <v>124</v>
      </c>
      <c r="D28" s="87" t="s">
        <v>201</v>
      </c>
      <c r="E28" s="88" t="s">
        <v>125</v>
      </c>
      <c r="F28" s="62" t="s">
        <v>235</v>
      </c>
      <c r="G28" s="62" t="s">
        <v>236</v>
      </c>
      <c r="H28" s="217">
        <f t="shared" si="1"/>
        <v>1500000</v>
      </c>
      <c r="I28" s="203">
        <v>1500000</v>
      </c>
      <c r="J28" s="210"/>
      <c r="K28" s="210"/>
    </row>
    <row r="29" spans="2:11" ht="120.75" thickBot="1">
      <c r="B29" s="82" t="s">
        <v>393</v>
      </c>
      <c r="C29" s="87" t="s">
        <v>394</v>
      </c>
      <c r="D29" s="87" t="s">
        <v>395</v>
      </c>
      <c r="E29" s="150" t="s">
        <v>396</v>
      </c>
      <c r="F29" s="202" t="s">
        <v>431</v>
      </c>
      <c r="G29" s="62" t="s">
        <v>432</v>
      </c>
      <c r="H29" s="217">
        <f t="shared" si="1"/>
        <v>500000</v>
      </c>
      <c r="I29" s="225">
        <v>500000</v>
      </c>
      <c r="J29" s="210"/>
      <c r="K29" s="210"/>
    </row>
    <row r="30" spans="2:11" ht="60">
      <c r="B30" s="82" t="s">
        <v>380</v>
      </c>
      <c r="C30" s="87" t="s">
        <v>404</v>
      </c>
      <c r="D30" s="87" t="s">
        <v>202</v>
      </c>
      <c r="E30" s="150" t="s">
        <v>420</v>
      </c>
      <c r="F30" s="151" t="s">
        <v>344</v>
      </c>
      <c r="G30" s="143" t="s">
        <v>374</v>
      </c>
      <c r="H30" s="169">
        <f aca="true" t="shared" si="2" ref="H30:H37">I30+J30</f>
        <v>1410000</v>
      </c>
      <c r="I30" s="215"/>
      <c r="J30" s="215">
        <v>1410000</v>
      </c>
      <c r="K30" s="215">
        <v>1410000</v>
      </c>
    </row>
    <row r="31" spans="2:11" ht="60">
      <c r="B31" s="82" t="s">
        <v>130</v>
      </c>
      <c r="C31" s="87" t="s">
        <v>131</v>
      </c>
      <c r="D31" s="87" t="s">
        <v>202</v>
      </c>
      <c r="E31" s="88" t="s">
        <v>223</v>
      </c>
      <c r="F31" s="62" t="s">
        <v>237</v>
      </c>
      <c r="G31" s="62" t="s">
        <v>238</v>
      </c>
      <c r="H31" s="169">
        <f t="shared" si="2"/>
        <v>700000</v>
      </c>
      <c r="I31" s="169"/>
      <c r="J31" s="169">
        <v>700000</v>
      </c>
      <c r="K31" s="169">
        <v>700000</v>
      </c>
    </row>
    <row r="32" spans="2:11" ht="60">
      <c r="B32" s="82" t="s">
        <v>259</v>
      </c>
      <c r="C32" s="87" t="s">
        <v>260</v>
      </c>
      <c r="D32" s="87" t="s">
        <v>252</v>
      </c>
      <c r="E32" s="88" t="s">
        <v>261</v>
      </c>
      <c r="F32" s="62" t="s">
        <v>366</v>
      </c>
      <c r="G32" s="62" t="s">
        <v>373</v>
      </c>
      <c r="H32" s="169">
        <f t="shared" si="2"/>
        <v>46600</v>
      </c>
      <c r="I32" s="169">
        <v>46600</v>
      </c>
      <c r="J32" s="208"/>
      <c r="K32" s="209"/>
    </row>
    <row r="33" spans="2:11" ht="75">
      <c r="B33" s="82" t="s">
        <v>132</v>
      </c>
      <c r="C33" s="87" t="s">
        <v>133</v>
      </c>
      <c r="D33" s="87" t="s">
        <v>150</v>
      </c>
      <c r="E33" s="88" t="s">
        <v>222</v>
      </c>
      <c r="F33" s="62" t="s">
        <v>379</v>
      </c>
      <c r="G33" s="62" t="s">
        <v>377</v>
      </c>
      <c r="H33" s="169">
        <f t="shared" si="2"/>
        <v>50000</v>
      </c>
      <c r="I33" s="169">
        <v>50000</v>
      </c>
      <c r="J33" s="208"/>
      <c r="K33" s="209"/>
    </row>
    <row r="34" spans="2:11" ht="75">
      <c r="B34" s="82" t="s">
        <v>126</v>
      </c>
      <c r="C34" s="87" t="s">
        <v>127</v>
      </c>
      <c r="D34" s="87" t="s">
        <v>150</v>
      </c>
      <c r="E34" s="88" t="s">
        <v>128</v>
      </c>
      <c r="F34" s="62" t="s">
        <v>379</v>
      </c>
      <c r="G34" s="62" t="s">
        <v>378</v>
      </c>
      <c r="H34" s="169">
        <f t="shared" si="2"/>
        <v>555865</v>
      </c>
      <c r="I34" s="169">
        <v>555865</v>
      </c>
      <c r="J34" s="208"/>
      <c r="K34" s="209"/>
    </row>
    <row r="35" spans="2:11" ht="75">
      <c r="B35" s="82" t="s">
        <v>114</v>
      </c>
      <c r="C35" s="87" t="s">
        <v>115</v>
      </c>
      <c r="D35" s="87" t="s">
        <v>150</v>
      </c>
      <c r="E35" s="88" t="s">
        <v>116</v>
      </c>
      <c r="F35" s="62" t="s">
        <v>341</v>
      </c>
      <c r="G35" s="62" t="s">
        <v>377</v>
      </c>
      <c r="H35" s="169">
        <f t="shared" si="2"/>
        <v>1073864</v>
      </c>
      <c r="I35" s="169">
        <v>1059864</v>
      </c>
      <c r="J35" s="169">
        <v>14000</v>
      </c>
      <c r="K35" s="221">
        <v>14000</v>
      </c>
    </row>
    <row r="36" spans="2:11" ht="49.5" customHeight="1">
      <c r="B36" s="82" t="s">
        <v>291</v>
      </c>
      <c r="C36" s="87" t="s">
        <v>292</v>
      </c>
      <c r="D36" s="87" t="s">
        <v>263</v>
      </c>
      <c r="E36" s="88" t="s">
        <v>293</v>
      </c>
      <c r="F36" s="62" t="s">
        <v>286</v>
      </c>
      <c r="G36" s="62" t="s">
        <v>299</v>
      </c>
      <c r="H36" s="169">
        <f t="shared" si="2"/>
        <v>6800</v>
      </c>
      <c r="I36" s="169">
        <v>6800</v>
      </c>
      <c r="J36" s="210"/>
      <c r="K36" s="211"/>
    </row>
    <row r="37" spans="2:11" ht="75" customHeight="1">
      <c r="B37" s="82" t="s">
        <v>134</v>
      </c>
      <c r="C37" s="87" t="s">
        <v>135</v>
      </c>
      <c r="D37" s="87" t="s">
        <v>204</v>
      </c>
      <c r="E37" s="88" t="s">
        <v>205</v>
      </c>
      <c r="F37" s="62" t="s">
        <v>239</v>
      </c>
      <c r="G37" s="62" t="s">
        <v>240</v>
      </c>
      <c r="H37" s="169">
        <f t="shared" si="2"/>
        <v>70000</v>
      </c>
      <c r="I37" s="169"/>
      <c r="J37" s="169">
        <v>70000</v>
      </c>
      <c r="K37" s="209"/>
    </row>
    <row r="38" spans="2:11" ht="26.25" customHeight="1">
      <c r="B38" s="82" t="s">
        <v>17</v>
      </c>
      <c r="C38" s="82"/>
      <c r="D38" s="82"/>
      <c r="E38" s="83" t="s">
        <v>198</v>
      </c>
      <c r="F38" s="62"/>
      <c r="G38" s="62"/>
      <c r="H38" s="214">
        <f>+H39</f>
        <v>594422</v>
      </c>
      <c r="I38" s="214">
        <f>+I39</f>
        <v>594422</v>
      </c>
      <c r="J38" s="215">
        <f>+J39</f>
        <v>0</v>
      </c>
      <c r="K38" s="215">
        <f>+K39</f>
        <v>0</v>
      </c>
    </row>
    <row r="39" spans="2:11" ht="67.5" customHeight="1">
      <c r="B39" s="82" t="s">
        <v>208</v>
      </c>
      <c r="C39" s="87" t="s">
        <v>154</v>
      </c>
      <c r="D39" s="87" t="s">
        <v>203</v>
      </c>
      <c r="E39" s="88" t="s">
        <v>216</v>
      </c>
      <c r="F39" s="62" t="s">
        <v>273</v>
      </c>
      <c r="G39" s="62" t="s">
        <v>298</v>
      </c>
      <c r="H39" s="169">
        <f>I39+J39</f>
        <v>594422</v>
      </c>
      <c r="I39" s="172">
        <v>594422</v>
      </c>
      <c r="J39" s="208"/>
      <c r="K39" s="209"/>
    </row>
    <row r="40" spans="2:11" ht="31.5" customHeight="1">
      <c r="B40" s="82" t="s">
        <v>334</v>
      </c>
      <c r="C40" s="91"/>
      <c r="D40" s="87"/>
      <c r="E40" s="92" t="s">
        <v>335</v>
      </c>
      <c r="F40" s="207"/>
      <c r="G40" s="207"/>
      <c r="H40" s="214">
        <f>I40</f>
        <v>89200</v>
      </c>
      <c r="I40" s="214">
        <f>I41</f>
        <v>89200</v>
      </c>
      <c r="J40" s="210"/>
      <c r="K40" s="211"/>
    </row>
    <row r="41" spans="2:11" ht="33" customHeight="1">
      <c r="B41" s="82" t="s">
        <v>336</v>
      </c>
      <c r="C41" s="91"/>
      <c r="D41" s="87"/>
      <c r="E41" s="92" t="s">
        <v>335</v>
      </c>
      <c r="F41" s="207"/>
      <c r="G41" s="207"/>
      <c r="H41" s="214">
        <f>I41</f>
        <v>89200</v>
      </c>
      <c r="I41" s="214">
        <f>I42+I43+I44</f>
        <v>89200</v>
      </c>
      <c r="J41" s="210"/>
      <c r="K41" s="211"/>
    </row>
    <row r="42" spans="2:11" ht="60.75" customHeight="1">
      <c r="B42" s="82" t="s">
        <v>412</v>
      </c>
      <c r="C42" s="91">
        <v>3131</v>
      </c>
      <c r="D42" s="87" t="s">
        <v>200</v>
      </c>
      <c r="E42" s="88" t="s">
        <v>224</v>
      </c>
      <c r="F42" s="62" t="s">
        <v>413</v>
      </c>
      <c r="G42" s="143" t="s">
        <v>266</v>
      </c>
      <c r="H42" s="169">
        <f aca="true" t="shared" si="3" ref="H42:H47">I42+J42</f>
        <v>16000</v>
      </c>
      <c r="I42" s="169">
        <v>16000</v>
      </c>
      <c r="J42" s="210"/>
      <c r="K42" s="211"/>
    </row>
    <row r="43" spans="2:11" ht="50.25" customHeight="1">
      <c r="B43" s="82" t="s">
        <v>414</v>
      </c>
      <c r="C43" s="91">
        <v>5011</v>
      </c>
      <c r="D43" s="87" t="s">
        <v>159</v>
      </c>
      <c r="E43" s="88" t="s">
        <v>60</v>
      </c>
      <c r="F43" s="62" t="s">
        <v>241</v>
      </c>
      <c r="G43" s="143" t="s">
        <v>242</v>
      </c>
      <c r="H43" s="169">
        <f t="shared" si="3"/>
        <v>52500</v>
      </c>
      <c r="I43" s="169">
        <v>52500</v>
      </c>
      <c r="J43" s="208"/>
      <c r="K43" s="209"/>
    </row>
    <row r="44" spans="2:11" ht="51" customHeight="1">
      <c r="B44" s="82" t="s">
        <v>415</v>
      </c>
      <c r="C44" s="91">
        <v>5012</v>
      </c>
      <c r="D44" s="87" t="s">
        <v>159</v>
      </c>
      <c r="E44" s="88" t="s">
        <v>164</v>
      </c>
      <c r="F44" s="62" t="s">
        <v>241</v>
      </c>
      <c r="G44" s="143" t="s">
        <v>242</v>
      </c>
      <c r="H44" s="169">
        <f t="shared" si="3"/>
        <v>20700</v>
      </c>
      <c r="I44" s="169">
        <v>20700</v>
      </c>
      <c r="J44" s="208"/>
      <c r="K44" s="209"/>
    </row>
    <row r="45" spans="2:11" ht="45" customHeight="1">
      <c r="B45" s="82" t="s">
        <v>18</v>
      </c>
      <c r="C45" s="91"/>
      <c r="D45" s="87"/>
      <c r="E45" s="92" t="s">
        <v>243</v>
      </c>
      <c r="F45" s="207"/>
      <c r="G45" s="207"/>
      <c r="H45" s="214">
        <f t="shared" si="3"/>
        <v>40000</v>
      </c>
      <c r="I45" s="214">
        <f aca="true" t="shared" si="4" ref="I45:K46">I46</f>
        <v>40000</v>
      </c>
      <c r="J45" s="215">
        <f t="shared" si="4"/>
        <v>0</v>
      </c>
      <c r="K45" s="214">
        <f t="shared" si="4"/>
        <v>0</v>
      </c>
    </row>
    <row r="46" spans="2:11" ht="50.25" customHeight="1">
      <c r="B46" s="82" t="s">
        <v>19</v>
      </c>
      <c r="C46" s="91"/>
      <c r="D46" s="87"/>
      <c r="E46" s="92" t="s">
        <v>381</v>
      </c>
      <c r="F46" s="207"/>
      <c r="G46" s="207"/>
      <c r="H46" s="214">
        <f t="shared" si="3"/>
        <v>40000</v>
      </c>
      <c r="I46" s="214">
        <f t="shared" si="4"/>
        <v>40000</v>
      </c>
      <c r="J46" s="215">
        <f t="shared" si="4"/>
        <v>0</v>
      </c>
      <c r="K46" s="214">
        <f t="shared" si="4"/>
        <v>0</v>
      </c>
    </row>
    <row r="47" spans="2:11" ht="61.5" customHeight="1">
      <c r="B47" s="82" t="s">
        <v>20</v>
      </c>
      <c r="C47" s="91">
        <v>4082</v>
      </c>
      <c r="D47" s="87" t="s">
        <v>160</v>
      </c>
      <c r="E47" s="88" t="s">
        <v>21</v>
      </c>
      <c r="F47" s="62" t="s">
        <v>22</v>
      </c>
      <c r="G47" s="143" t="s">
        <v>347</v>
      </c>
      <c r="H47" s="214">
        <f t="shared" si="3"/>
        <v>40000</v>
      </c>
      <c r="I47" s="169">
        <v>40000</v>
      </c>
      <c r="J47" s="215"/>
      <c r="K47" s="214"/>
    </row>
    <row r="48" spans="2:11" ht="18.75" customHeight="1">
      <c r="B48" s="61" t="s">
        <v>306</v>
      </c>
      <c r="C48" s="61" t="s">
        <v>306</v>
      </c>
      <c r="D48" s="223" t="s">
        <v>306</v>
      </c>
      <c r="E48" s="226" t="s">
        <v>275</v>
      </c>
      <c r="F48" s="61" t="s">
        <v>306</v>
      </c>
      <c r="G48" s="61" t="s">
        <v>306</v>
      </c>
      <c r="H48" s="227">
        <f>H40+H10+H45</f>
        <v>13541851</v>
      </c>
      <c r="I48" s="227">
        <f>I40+I10+I45</f>
        <v>11347851</v>
      </c>
      <c r="J48" s="227">
        <f>J40+J10+J45</f>
        <v>2194000</v>
      </c>
      <c r="K48" s="227">
        <f>K40+K10+K45</f>
        <v>2124000</v>
      </c>
    </row>
    <row r="49" spans="2:11" ht="18.75">
      <c r="B49" s="212"/>
      <c r="C49" s="212"/>
      <c r="D49" s="212"/>
      <c r="E49" s="212"/>
      <c r="F49" s="213"/>
      <c r="G49" s="213"/>
      <c r="H49" s="213"/>
      <c r="I49" s="212"/>
      <c r="J49" s="212"/>
      <c r="K49" s="212"/>
    </row>
    <row r="50" spans="2:20" ht="15.75" customHeight="1">
      <c r="B50" s="5"/>
      <c r="C50" s="265" t="s">
        <v>332</v>
      </c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</row>
    <row r="52" spans="2:11" ht="23.25" customHeight="1">
      <c r="B52" s="302" t="s">
        <v>193</v>
      </c>
      <c r="C52" s="302"/>
      <c r="D52" s="302"/>
      <c r="E52" s="302"/>
      <c r="F52" s="302"/>
      <c r="G52" s="302"/>
      <c r="H52" s="302"/>
      <c r="I52" s="302"/>
      <c r="J52" s="302"/>
      <c r="K52" s="302"/>
    </row>
    <row r="53" spans="2:19" ht="20.25" customHeight="1">
      <c r="B53" s="295" t="s">
        <v>194</v>
      </c>
      <c r="C53" s="295"/>
      <c r="D53" s="295"/>
      <c r="E53" s="295"/>
      <c r="F53" s="295"/>
      <c r="G53" s="295"/>
      <c r="H53" s="295"/>
      <c r="I53" s="295"/>
      <c r="J53" s="295"/>
      <c r="K53" s="295"/>
      <c r="L53" s="78"/>
      <c r="M53" s="78"/>
      <c r="N53" s="78"/>
      <c r="O53" s="78"/>
      <c r="P53" s="78"/>
      <c r="Q53" s="78"/>
      <c r="R53" s="78"/>
      <c r="S53" s="78"/>
    </row>
    <row r="54" spans="2:19" ht="20.25" customHeight="1">
      <c r="B54" s="264" t="s">
        <v>196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</row>
    <row r="55" spans="2:19" ht="30.75" customHeight="1">
      <c r="B55" s="295" t="s">
        <v>195</v>
      </c>
      <c r="C55" s="295"/>
      <c r="D55" s="295"/>
      <c r="E55" s="295"/>
      <c r="F55" s="295"/>
      <c r="G55" s="295"/>
      <c r="H55" s="295"/>
      <c r="I55" s="295"/>
      <c r="J55" s="295"/>
      <c r="K55" s="295"/>
      <c r="L55" s="78"/>
      <c r="M55" s="78"/>
      <c r="N55" s="78"/>
      <c r="O55" s="78"/>
      <c r="P55" s="78"/>
      <c r="Q55" s="78"/>
      <c r="R55" s="78"/>
      <c r="S55" s="78"/>
    </row>
    <row r="56" spans="2:19" ht="21" customHeight="1">
      <c r="B56" s="264" t="s">
        <v>197</v>
      </c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</row>
  </sheetData>
  <sheetProtection/>
  <mergeCells count="18">
    <mergeCell ref="B56:S56"/>
    <mergeCell ref="B52:K52"/>
    <mergeCell ref="B1:K1"/>
    <mergeCell ref="I2:K2"/>
    <mergeCell ref="B3:K3"/>
    <mergeCell ref="B53:K53"/>
    <mergeCell ref="B55:K55"/>
    <mergeCell ref="B54:S54"/>
    <mergeCell ref="C50:T50"/>
    <mergeCell ref="B7:B8"/>
    <mergeCell ref="I7:I8"/>
    <mergeCell ref="J7:K7"/>
    <mergeCell ref="C7:C8"/>
    <mergeCell ref="D7:D8"/>
    <mergeCell ref="E7:E8"/>
    <mergeCell ref="F7:F8"/>
    <mergeCell ref="G7:G8"/>
    <mergeCell ref="H7:H8"/>
  </mergeCells>
  <printOptions/>
  <pageMargins left="0.7086614173228347" right="0.5118110236220472" top="0.35433070866141736" bottom="0.6299212598425197" header="0.35433070866141736" footer="0.35433070866141736"/>
  <pageSetup horizontalDpi="600" verticalDpi="600" orientation="landscape" paperSize="9" scale="59" r:id="rId1"/>
  <headerFooter alignWithMargins="0">
    <oddFooter>&amp;R&amp;P</oddFooter>
  </headerFooter>
  <rowBreaks count="2" manualBreakCount="2">
    <brk id="43" min="1" max="10" man="1"/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Luda</cp:lastModifiedBy>
  <cp:lastPrinted>2021-12-09T15:03:21Z</cp:lastPrinted>
  <dcterms:created xsi:type="dcterms:W3CDTF">2014-01-17T10:52:16Z</dcterms:created>
  <dcterms:modified xsi:type="dcterms:W3CDTF">2021-12-15T09:29:16Z</dcterms:modified>
  <cp:category/>
  <cp:version/>
  <cp:contentType/>
  <cp:contentStatus/>
</cp:coreProperties>
</file>