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OLE_LINK1" localSheetId="4">'дод.5'!#REF!</definedName>
    <definedName name="_xlnm.Print_Titles" localSheetId="0">'дод.1'!$A:$E,'дод.1'!#REF!</definedName>
    <definedName name="_xlnm.Print_Titles" localSheetId="1">'дод.2'!$7:$7</definedName>
    <definedName name="_xlnm.Print_Titles" localSheetId="2">'дод.3'!$6:$10</definedName>
    <definedName name="_xlnm.Print_Titles" localSheetId="5">'дод.6'!$E:$F,'дод.6'!#REF!</definedName>
    <definedName name="_xlnm.Print_Area" localSheetId="0">'дод.1'!$A$1:$F$104</definedName>
    <definedName name="_xlnm.Print_Area" localSheetId="1">'дод.2'!$A$2:$F$35</definedName>
    <definedName name="_xlnm.Print_Area" localSheetId="2">'дод.3'!$A$1:$Q$76</definedName>
    <definedName name="_xlnm.Print_Area" localSheetId="3">'дод.4'!$B$1:$Q$19</definedName>
    <definedName name="_xlnm.Print_Area" localSheetId="4">'дод.5'!$A$1:$H$56</definedName>
    <definedName name="_xlnm.Print_Area" localSheetId="5">'дод.6'!$B$1:$L$29</definedName>
    <definedName name="_xlnm.Print_Area" localSheetId="6">'дод.7'!$A$1:$K$43</definedName>
  </definedNames>
  <calcPr fullCalcOnLoad="1"/>
</workbook>
</file>

<file path=xl/sharedStrings.xml><?xml version="1.0" encoding="utf-8"?>
<sst xmlns="http://schemas.openxmlformats.org/spreadsheetml/2006/main" count="788" uniqueCount="428">
  <si>
    <t>Рівень будівельної готовності об'єкта на кінець бюджетного періоду, %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</si>
  <si>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</si>
  <si>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</si>
  <si>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</si>
  <si>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</si>
  <si>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Проведення  навчально - тренувалних зборів і змагань  з олімпійських видів спорту</t>
  </si>
  <si>
    <t>Відділ культури, національностей та релігій  Летичівської селищної ради</t>
  </si>
  <si>
    <t>Додаток 1</t>
  </si>
  <si>
    <t>(грн.)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</si>
  <si>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</si>
  <si>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</si>
  <si>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</si>
  <si>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</si>
  <si>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</si>
  <si>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</si>
  <si>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</si>
  <si>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</si>
  <si>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</si>
  <si>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</si>
  <si>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</si>
  <si>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</si>
  <si>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</si>
  <si>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</si>
  <si>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</si>
  <si>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</si>
  <si>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</si>
  <si>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</si>
  <si>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</si>
  <si>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</si>
  <si>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</si>
  <si>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</si>
  <si>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</si>
  <si>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</si>
  <si>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</si>
  <si>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</si>
  <si>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</si>
  <si>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</si>
  <si>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</si>
  <si>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</si>
  <si>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</si>
  <si>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</si>
  <si>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</si>
  <si>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</si>
  <si>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</si>
  <si>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</si>
  <si>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</si>
  <si>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</si>
  <si>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</si>
  <si>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</si>
  <si>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</si>
  <si>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</si>
  <si>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</si>
  <si>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</si>
  <si>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</si>
  <si>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</si>
  <si>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</si>
  <si>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</si>
  <si>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</si>
  <si>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</si>
  <si>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</si>
  <si>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</si>
  <si>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</si>
  <si>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</si>
  <si>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</si>
  <si>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</si>
  <si>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</si>
  <si>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0118130</t>
  </si>
  <si>
    <t>8130</t>
  </si>
  <si>
    <t>Забезпечення діяльності місцевої пожежної охорони</t>
  </si>
  <si>
    <t>0112111</t>
  </si>
  <si>
    <t>2111</t>
  </si>
  <si>
    <t>Первинна медична допомога  населенню, що  надається центрами первинної  медичної (медико - санітарної) допомоги</t>
  </si>
  <si>
    <t>0763</t>
  </si>
  <si>
    <t>0113121</t>
  </si>
  <si>
    <t>3121</t>
  </si>
  <si>
    <t>Утримання та забезпечення  діяльності  центрів соціальних служб для сім"ї, дітей та молоді</t>
  </si>
  <si>
    <t>0116030</t>
  </si>
  <si>
    <t>6030</t>
  </si>
  <si>
    <t>Організація благоустрою населених пунктів</t>
  </si>
  <si>
    <t>0118120</t>
  </si>
  <si>
    <t>8120</t>
  </si>
  <si>
    <t>Заходи з організації рятування на водах</t>
  </si>
  <si>
    <t>0118700</t>
  </si>
  <si>
    <t>8700</t>
  </si>
  <si>
    <t>0117350</t>
  </si>
  <si>
    <t>7350</t>
  </si>
  <si>
    <t>0118110</t>
  </si>
  <si>
    <t>8110</t>
  </si>
  <si>
    <t>0118312</t>
  </si>
  <si>
    <t>8312</t>
  </si>
  <si>
    <t>Інші субвенції з місцевого бюджету</t>
  </si>
  <si>
    <t>Надання дошкільної  освіти</t>
  </si>
  <si>
    <t>Забезпечення діяльності бібліотек</t>
  </si>
  <si>
    <t>Забезпечення діяльності палаців і будинків культури, клубів, центрів дозвілля  та  інших   клубних закладів</t>
  </si>
  <si>
    <t>0615011</t>
  </si>
  <si>
    <t>0615012</t>
  </si>
  <si>
    <t>Дотація з місцевого  бюджету на здійснення переданих  з державного бюджету  видатків з утримання закладів освіти та охорони здоров"я за рахунок відповідної  додаткової дотації з державного бюджету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</si>
  <si>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</si>
  <si>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</si>
  <si>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</si>
  <si>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</si>
  <si>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</si>
  <si>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</si>
  <si>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</si>
  <si>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Адміністративний збір за державну  реєстрацію речових прав на нерухоме  майно та їх обтяжень</t>
  </si>
  <si>
    <t>грн.</t>
  </si>
  <si>
    <t>Кошти від реалізації безхазяйного майна, знахідок, спадкового майна, майна, одержаного  територіальною громадою в порядку спадкування  чи дарування , а також валюьні цінності і грошові кошти,  власники яких невідомі</t>
  </si>
  <si>
    <t>0111</t>
  </si>
  <si>
    <t>1020</t>
  </si>
  <si>
    <t>0320</t>
  </si>
  <si>
    <t>0113104</t>
  </si>
  <si>
    <t>Туристичний збір, сплачений юридичними особами </t>
  </si>
  <si>
    <t>0456</t>
  </si>
  <si>
    <t>0180</t>
  </si>
  <si>
    <t>0910</t>
  </si>
  <si>
    <t>0921</t>
  </si>
  <si>
    <t>0960</t>
  </si>
  <si>
    <t>0990</t>
  </si>
  <si>
    <t>0810</t>
  </si>
  <si>
    <t>0829</t>
  </si>
  <si>
    <t>0824</t>
  </si>
  <si>
    <t>0828</t>
  </si>
  <si>
    <t>3104</t>
  </si>
  <si>
    <t>Проведення  навчально - тренувалних зборів і змагань  з неолімпійських видів спорту</t>
  </si>
  <si>
    <t>200000</t>
  </si>
  <si>
    <t>Внутрішнє фінансування</t>
  </si>
  <si>
    <t xml:space="preserve">Фінансування за рахунок зміни залишків коштів селищного бюджету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</si>
  <si>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</si>
  <si>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</si>
  <si>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Код</t>
  </si>
  <si>
    <t>Найменування 
згідно з класифікацією фінансування бюджету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</si>
  <si>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</si>
  <si>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</si>
  <si>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</si>
  <si>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</si>
  <si>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</si>
  <si>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</si>
  <si>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</si>
  <si>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</si>
  <si>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</si>
  <si>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</si>
  <si>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</si>
  <si>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</si>
  <si>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</si>
  <si>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-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</si>
  <si>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</si>
  <si>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</si>
  <si>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</si>
  <si>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</si>
  <si>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</si>
  <si>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</si>
  <si>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</si>
  <si>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</si>
  <si>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</si>
  <si>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</si>
  <si>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</si>
  <si>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</si>
  <si>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…</t>
  </si>
  <si>
    <t>0100000</t>
  </si>
  <si>
    <t>Найменування місцевої (регіональної) програми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</si>
  <si>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</si>
  <si>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</si>
  <si>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</si>
  <si>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</si>
  <si>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</si>
  <si>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</si>
  <si>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Летичівська селищна рада</t>
  </si>
  <si>
    <t>1090</t>
  </si>
  <si>
    <t>Забезпечення соціальними послугами  за місцем проживання громадян, які не здатні  до самообслуговування у зв"язку з похилим віком, хворобою, інвалідністю</t>
  </si>
  <si>
    <t>1040</t>
  </si>
  <si>
    <t>0620</t>
  </si>
  <si>
    <t>0443</t>
  </si>
  <si>
    <t>0133</t>
  </si>
  <si>
    <t>0512</t>
  </si>
  <si>
    <t>Утилізація відходів</t>
  </si>
  <si>
    <t>Резервний фонд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</si>
  <si>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</si>
  <si>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 - тренувальна  робота комунальних  дитячо-юнацьких спортивних шкіл</t>
  </si>
  <si>
    <t>0120180</t>
  </si>
  <si>
    <t>0110180</t>
  </si>
  <si>
    <t>0113242</t>
  </si>
  <si>
    <t>3242</t>
  </si>
  <si>
    <t>Інші заходи  у сфері  соціального захисту і соціального забезпечення</t>
  </si>
  <si>
    <t>0117461</t>
  </si>
  <si>
    <t>7461</t>
  </si>
  <si>
    <t>Утримання та розвиток автомобільних доріг та дорожньої  інфраструктури  за рахунок  коштів місцевого бюджету</t>
  </si>
  <si>
    <t>Інша діяльність у сфері державного управління</t>
  </si>
  <si>
    <t>Забезпечення діяльності інших  закладів  в галузі культури і мистецтва</t>
  </si>
  <si>
    <t>0112152</t>
  </si>
  <si>
    <t>2152</t>
  </si>
  <si>
    <t>Інші програми та заходи у сфері  охорони здоров"я</t>
  </si>
  <si>
    <t>Забезпечення діяльності інших  закладів у сфері освіти</t>
  </si>
  <si>
    <t>0613131</t>
  </si>
  <si>
    <t>0726</t>
  </si>
  <si>
    <t>Заходи із запобігання та ліквідації  надзвичайних  ситуацій та наслідків стихійного лиха</t>
  </si>
  <si>
    <t>Розроблення  схем планування та забудови територій (містобудівної документації)</t>
  </si>
  <si>
    <t>Здійснення заходів  та реалізація  проектів на виконання  Державної цільової соціальної програми  "Молодь України"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</si>
  <si>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</si>
  <si>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</si>
  <si>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 місцевим бюджетам</t>
  </si>
  <si>
    <t>Субвенції з місцевих бюджетів  іншим місцевим бюджетам</t>
  </si>
  <si>
    <t>0490</t>
  </si>
  <si>
    <t>Надання кредиту</t>
  </si>
  <si>
    <t>0118831</t>
  </si>
  <si>
    <t>8831</t>
  </si>
  <si>
    <t>1060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</si>
  <si>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</si>
  <si>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Секретар ради</t>
  </si>
  <si>
    <t>0117680</t>
  </si>
  <si>
    <t>7680</t>
  </si>
  <si>
    <t>Членські внески до асоціацій органів місцевого самоврядування</t>
  </si>
  <si>
    <t>усього</t>
  </si>
  <si>
    <t>0380</t>
  </si>
  <si>
    <t>Прграма розвитку первинної медико - санітарної допомоги Летичівської селищної ради на 2019-2021 роки</t>
  </si>
  <si>
    <t>рішення сесії селищної ради № 5 від 30.11.2018 року</t>
  </si>
  <si>
    <t>Субвенція з місцевого бюджету на здійснення переданих видатків у сфері освіти за рахунок коштів освітньої субвенції</t>
  </si>
  <si>
    <t>Рентна плата за спеціальне використання  лісових ресурсів  в частині деревини, заготовленної в порядку  рубок  головного користування</t>
  </si>
  <si>
    <t>рішення сесії селищної ради № 21 від 18.11.2016 року</t>
  </si>
  <si>
    <t>Цільова програма розвитку фізичної культури і спорту на 2017-2021 роки</t>
  </si>
  <si>
    <t>Цільва програма "Молодь Летичівщини" на 2018-2022 роки</t>
  </si>
  <si>
    <t>рішення сесії селищної ради № 11 від 22.12.2017 року</t>
  </si>
  <si>
    <t>Разом  ДОХОДІВ</t>
  </si>
  <si>
    <t>Усього доходів (без урахування міжбюджетних трансфертів)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</si>
  <si>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</si>
  <si>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</si>
  <si>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</si>
  <si>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Код Функціональної класифікації видатків  та кредитування бюджету</t>
  </si>
  <si>
    <t>Програма діяльності та розвитку Трудового архіву  Летичівської селищної ради Летичівського району Хмельницької області на 2019 - 2022 роки</t>
  </si>
  <si>
    <t xml:space="preserve">Усього </t>
  </si>
  <si>
    <t>УСЬОГО</t>
  </si>
  <si>
    <t>0116013</t>
  </si>
  <si>
    <t>6013</t>
  </si>
  <si>
    <t>Забезпечення діяльності водопровідно - каналізаційного господарства</t>
  </si>
  <si>
    <t>Кошти  субвенції, що передаються із загального фонду бюджету до бюджету розвитку (спеціального фонду)</t>
  </si>
  <si>
    <t xml:space="preserve">Кошти, що передаються із загального фонду бюджету до бюджету розвитку (спеціального фонду)  </t>
  </si>
  <si>
    <t xml:space="preserve">Рентна плата за користування надрами для видобування корисних копалин  загальнодержавного значення </t>
  </si>
  <si>
    <t>0111010</t>
  </si>
  <si>
    <t>код бюджету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</si>
  <si>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</si>
  <si>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</si>
  <si>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 xml:space="preserve">      код бюджету</t>
  </si>
  <si>
    <t xml:space="preserve">       код бюджету</t>
  </si>
  <si>
    <t>Інші неподаткові надходження</t>
  </si>
  <si>
    <t xml:space="preserve">Програма покращення надання медичної допомоги хворим, які потребують гемодіалізу на 2020-2022 роки </t>
  </si>
  <si>
    <t>Програма "Поліцейський офіцер громади" Летичівської селищної ради на 2020-2022 роки</t>
  </si>
  <si>
    <t>0113210</t>
  </si>
  <si>
    <t>3210</t>
  </si>
  <si>
    <t>1050</t>
  </si>
  <si>
    <t>Організація  та проведення громадських робіт</t>
  </si>
  <si>
    <t>0118230</t>
  </si>
  <si>
    <t>8230</t>
  </si>
  <si>
    <t>Інші заходи громадського порядку та безпеки</t>
  </si>
  <si>
    <t>Програма надання соціальних послуг центром соціальних служб для сім'ї дітей та молоді  у Летичівській ОТГ на 2020-2024  роки</t>
  </si>
  <si>
    <t>Програма "Турбота" Летичівської селищної ради на 2020-2022 роки</t>
  </si>
  <si>
    <t>Рішення сесії № 12 від 20.12.2019 р</t>
  </si>
  <si>
    <t>Рішення сесії № 17 від 20.12.2019 р</t>
  </si>
  <si>
    <t>Рішення сесії № 14  від 20.12.2019 р</t>
  </si>
  <si>
    <t>Рішення сесії № 18  від 21.12.2018 р</t>
  </si>
  <si>
    <t>Рішення сесії № 39 від 29.11.2019 р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</si>
  <si>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</si>
  <si>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</si>
  <si>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</si>
  <si>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 бюджетної програми /підпрограми  згідно з Типовою  програмною класифікацією  видатків та кредитування місцевого бюджету </t>
  </si>
  <si>
    <t>Код бюджету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</si>
  <si>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</si>
  <si>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</si>
  <si>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</si>
  <si>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</si>
  <si>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</si>
  <si>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
 </t>
  </si>
  <si>
    <t>х</t>
  </si>
  <si>
    <t>Найменування об'єкта будівництва/вид будівельних робіт, у тому числі проектні роботи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</si>
  <si>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</si>
  <si>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Плата за оренду майна бюджетних установ, що здійснюється відповідно до Закону України "Про оренду державного та комунального майна"  </t>
  </si>
  <si>
    <t>Цільові фонди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</si>
  <si>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</si>
  <si>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</si>
  <si>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Василь ПРОВОЗЬОН</t>
  </si>
  <si>
    <t>0160</t>
  </si>
  <si>
    <t>0121010</t>
  </si>
  <si>
    <t>0131010</t>
  </si>
  <si>
    <t>0141010</t>
  </si>
  <si>
    <t>0151010</t>
  </si>
  <si>
    <t>0161010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</si>
  <si>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</si>
  <si>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</si>
  <si>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</si>
  <si>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0112144</t>
  </si>
  <si>
    <t>Централізовані заходи з лікування хворих на цукровий та нецукровий діабет</t>
  </si>
  <si>
    <t>2144</t>
  </si>
  <si>
    <t>0113131</t>
  </si>
  <si>
    <t>0115031</t>
  </si>
  <si>
    <t>0115012</t>
  </si>
  <si>
    <t>0115011</t>
  </si>
  <si>
    <t>Надання спеціальної освіти мистецькими школами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</si>
  <si>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</si>
  <si>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</si>
  <si>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</si>
  <si>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окремим категоріям громадян з оплати послуг зв`язку</t>
  </si>
  <si>
    <t>3032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</si>
  <si>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</si>
  <si>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</si>
  <si>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</si>
  <si>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Секретар ради                                                                                                                                          Василь ПРОВОЗЬОН</t>
  </si>
  <si>
    <t>Секретар ради                                                 Василь ПРОВОЗЬОН</t>
  </si>
  <si>
    <t xml:space="preserve">       Василь  </t>
  </si>
  <si>
    <t>ПРОВОЗЬОН</t>
  </si>
  <si>
    <t>Доходи селищного бюджету на 2021рік</t>
  </si>
  <si>
    <t>до рішення сесії Летичівської селищної ради  №    від 24.12.2020 р</t>
  </si>
  <si>
    <r>
      <t>РОЗПОДІЛ</t>
    </r>
    <r>
      <rPr>
        <b/>
        <sz val="14"/>
        <rFont val="Times New Roman"/>
        <family val="0"/>
      </rPr>
      <t xml:space="preserve">
видатків селищного  бюджету  на 2021 рік</t>
    </r>
  </si>
  <si>
    <t>Керівництво і управління у відповідній сфері у містах (місті Києві), селищах, селах, об`єднаних територіальних громадах</t>
  </si>
  <si>
    <t>0112010</t>
  </si>
  <si>
    <t>Багатопрофільна стаціонарна медична допомога населенню</t>
  </si>
  <si>
    <t>3710160</t>
  </si>
  <si>
    <t>0119800</t>
  </si>
  <si>
    <t>Летичівської селищної ради на 2021 рік"</t>
  </si>
  <si>
    <t>Кредитування селищного бюджету   у  2021 році</t>
  </si>
  <si>
    <t>Секретар ради  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</si>
  <si>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Василь ПРОВОЗЬОН</t>
  </si>
  <si>
    <t>Секретар ради                                                                                                                                            Василь ПРОВОЗЬОН</t>
  </si>
  <si>
    <t>Рішення сесії №     від 24.12.2020 р</t>
  </si>
  <si>
    <t>Рішення сесії №    від 24.12.2020 р</t>
  </si>
  <si>
    <t>Програма благоустрою  Летичівської селищної ради на 2021 рік</t>
  </si>
  <si>
    <t>Програма забезпечення екологічного безпечного збирання, перевезення, захоронення відходів у населених пунктах Летичівської обєднаної територіальної громади на 2021 рік</t>
  </si>
  <si>
    <t>Програма забезпечення містобудівною документацією населених пунктів на території Летичівської селищної ради на 2021 рік</t>
  </si>
  <si>
    <t>Рішення сесії №      від 24.12.2020 р</t>
  </si>
  <si>
    <t>Рішення сесії №   від 24.12.2020 р</t>
  </si>
  <si>
    <t>Програма фінансування заходів державного,обласного, місцевого  значення  у Летичівській селищній раді на 2021-2022 роки</t>
  </si>
  <si>
    <t>Рішення сесії №  від 24.12.2020 р</t>
  </si>
  <si>
    <t>9800</t>
  </si>
  <si>
    <t>рішення сесії селищної ради №   від 24.12.2020 року</t>
  </si>
  <si>
    <t>Розподіл витрат селищного  бюджету  на реалізацію місцевих / регіональних програм у 2021 році</t>
  </si>
  <si>
    <t>0600000</t>
  </si>
  <si>
    <t>Відділ освіти, молоді і спорту Летичівської селищної ради</t>
  </si>
  <si>
    <t>0610000</t>
  </si>
  <si>
    <t>0611020</t>
  </si>
  <si>
    <t>Субвенція з місцевого бюджету державному бюджету на виконання програм соціально-економічного розвитку регіонів</t>
  </si>
  <si>
    <t>0113032</t>
  </si>
  <si>
    <t>0113033</t>
  </si>
  <si>
    <t>0113160</t>
  </si>
  <si>
    <t>0731</t>
  </si>
  <si>
    <t xml:space="preserve">Програма  захисту  населення  і  територій від  надзвичайних ситуацій техногенного та природного характеру  на території Летичівської селищної ради на 2020-2025 роки </t>
  </si>
  <si>
    <t xml:space="preserve">Програма посилення публічної безпеки і боротьби зі злочинністю  Летичівської селищної ради "Правопорядок 2021-2025"  </t>
  </si>
  <si>
    <t>рішення сесії селищної ради №    від 24.12.2020 року</t>
  </si>
  <si>
    <t>Виготовлення проектно - кошторисної  документації на Нове будівництво мережі водопостачання по вул.Грероїв Небесної сотні, вул.Хутірська с.Бохни Хмельницького району Хмельницької області</t>
  </si>
  <si>
    <t>Виготовлення проектно - кошторисної  документації на Нове будівництво мережі водопостачання по вул.Молодіжна і вул.Центральна с.Ялинівка Хмельницького району Хмельницької області</t>
  </si>
  <si>
    <t>Коригування проектно - кошторисної документації по проекту "Капітальний ремонт дороги по  вул.Шухевича Романа смт.Летичів Хмельницького району Хмельницької області (коригування)"</t>
  </si>
  <si>
    <t>Коригування проєкту "Нове будівництво мережі водопостачання по вул.Центральна, вул.Набережна в с.Суслівці Хмельницького району Хмельницької області (коригування)"</t>
  </si>
  <si>
    <t>Експертиза коригованого проєкту  "Нове будівництво мережі водопостачання по вул.Центральна, вул.Набережна в с.Суслівці Хмельницького району Хмельницької області (коригування)"</t>
  </si>
  <si>
    <t>Експертиза коригованого проекту "Капітальний ремонт дороги по  вул.Шухевича Романа смт.Летичів Хмельницького району Хмельницької області (коригування)"</t>
  </si>
  <si>
    <t>Програма регулювання чисельності безпритульних тварин гуманними методами на території Летичівської селищної ради на 2021-2025 роки</t>
  </si>
  <si>
    <t>Програма "Питна вода на 2020-2025 роки"</t>
  </si>
  <si>
    <t xml:space="preserve">Програма підтримки діяльності Летичівського районного сектору з питань пробації філії Державної установи «Центр пробації» в Хмельницькій області з метою покращення профілактики рецидивної злочинності та правопорушень на період 2020-2022 роки
</t>
  </si>
  <si>
    <t>Рішення сесії № 2 від 23.01.2020 р</t>
  </si>
  <si>
    <t>Фінансування  селищного  бюджету    на 2021рік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</si>
  <si>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 у 2021 році</t>
  </si>
  <si>
    <t>Акцизний податок з вироблених в Україні підакцизних товарів (продукції) </t>
  </si>
  <si>
    <t xml:space="preserve">Пальне </t>
  </si>
  <si>
    <t>Акцизний податок з ввезених на митну територію України підакцизних товарів (продукції) </t>
  </si>
  <si>
    <t>Виготовлення проектно - кошторисної  документації на Будівництво експлуатаційно - розвідувальної свердловини с.Варенка  Хмельницького району Хмельницької області</t>
  </si>
  <si>
    <t>Коригування проекту "Реконструкція  лінії електропередач для вуличного освітлення по вул.Печенюка в с.Грушківці, Хмельницького району Хмельницької області"</t>
  </si>
  <si>
    <t>Коригування проекту "Реконструкція  лінії електропередач для вуличного освітлення по вул.Голубнична, вул.Ламана в с.Грушківці, Хмельницького району Хмельницької області"</t>
  </si>
  <si>
    <t>Коригування проекту "Реконструкція  лінії електропередач для вуличного освітлення по вул.Печенюка в с.Терлівка, Хмельницького району Хмельницької області"</t>
  </si>
  <si>
    <t>Коригування проекту "Реконструкція  лінії електропередач для вуличного освітлення по вул.Центральна в с.Козачки, Хмельницького району Хмельницької області"</t>
  </si>
  <si>
    <t>Коригування проекту "Реконструкція  лінії електропередач для вуличного освітлення по вул.Молодіжна, вул.Центральна с.Терлівка, Хмельницького району Хмельницької області"</t>
  </si>
  <si>
    <t>Коригування проекту "Реконструкція  лінії електропередач для вуличного освітлення по вул.Центральна, вул.Садова, вул.Набережна в  с.Сахни, Хмельницького району Хмельницької області"</t>
  </si>
  <si>
    <t>будівництво спортивного майданчика  зі штучним покриттям, Летичівського ліцею № 1</t>
  </si>
  <si>
    <t>(код бюджету)</t>
  </si>
  <si>
    <t>(грн)</t>
  </si>
  <si>
    <t>І. Трансферти до загального фонду бюджету</t>
  </si>
  <si>
    <t>ІІ. Трансферти до спеціального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</si>
  <si>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</si>
  <si>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</si>
  <si>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</si>
  <si>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Додаток 5</t>
  </si>
  <si>
    <r>
      <t>1.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Показники міжбюджетних трансфертів з інших бюджетів</t>
    </r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</si>
  <si>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</si>
  <si>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</si>
  <si>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</si>
  <si>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</si>
  <si>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</si>
  <si>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</si>
  <si>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</si>
  <si>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І, ІІ, у тому числі: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</si>
  <si>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</si>
  <si>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</si>
  <si>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</si>
  <si>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ІІ. Трансферти із спеціального фонду бюджету</t>
  </si>
  <si>
    <t xml:space="preserve"> 2. Показники міжбюджетних трансфертів іншим бюджетам</t>
  </si>
  <si>
    <t>Міжбюджетні трансферти на 2021рік</t>
  </si>
  <si>
    <t xml:space="preserve">                           -</t>
  </si>
  <si>
    <t xml:space="preserve">                          -</t>
  </si>
  <si>
    <t xml:space="preserve">Капітальний ремонт дороги по вул.Героїв Крут смт.Летичів </t>
  </si>
  <si>
    <t>Капітальний ремонт дороги по вул.Романа Шухевича смт.Летичів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</si>
  <si>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</si>
  <si>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</si>
  <si>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Комплексна програма соціального захисту пільгових категорій громадян Летичівської селищної ради на 2021-2022 роки</t>
  </si>
  <si>
    <t xml:space="preserve">Програма організації та проведення громадських робіт на території  Летичівської  селищної ради  на 2021  рік
</t>
  </si>
  <si>
    <t>Програма розвитку місцевого самоврядування на території Летичівської селищної   територіальної громади на 2021-2023роки</t>
  </si>
  <si>
    <t>Програма розвитку місцевого самоврядування на території Летичівської селищної  територіальної громади на 2021-2023 роки</t>
  </si>
  <si>
    <t>0111021</t>
  </si>
  <si>
    <t>Надання загальної середньої освіти закладами загальної середньої освіти</t>
  </si>
  <si>
    <t>0111031</t>
  </si>
  <si>
    <t>0121021</t>
  </si>
  <si>
    <t>0131031</t>
  </si>
  <si>
    <t>0121031</t>
  </si>
  <si>
    <t>0131021</t>
  </si>
  <si>
    <t>0141021</t>
  </si>
  <si>
    <t>0141031</t>
  </si>
  <si>
    <t>0111070</t>
  </si>
  <si>
    <t>0111141</t>
  </si>
  <si>
    <t>0111151</t>
  </si>
  <si>
    <t>0111152</t>
  </si>
  <si>
    <t>Забезпечення діяльності інклюзивно ресурсних центрів  за рахунок коштів місцевого бюджету</t>
  </si>
  <si>
    <t>Забезпечення діяльності інклюзивно ресурсних центрів за  рахунок освітньої субвенції</t>
  </si>
  <si>
    <t xml:space="preserve">ЦІЛЬОВА ПРОГРАМА розвитку фізичної культури і спорту на 2017-2021 роки
</t>
  </si>
  <si>
    <t>рішення сесії селищної ради № 21 від 18.11..2016 року</t>
  </si>
  <si>
    <t>0611021</t>
  </si>
  <si>
    <t>Програма розвитку КНП "Летичівська багатопрофільна лікарня Летичівської селищної ради"  на 2021 рік</t>
  </si>
  <si>
    <t>" Про селищний бюджет  територіальної  громади</t>
  </si>
  <si>
    <t>Додаток № 2                                                             
до рішення  Летичівської селищної ради №     від 24.12.2020 р
"Про селищний бюджет  територіальної  громади Летичівської селищної ради на 2021 рік"</t>
  </si>
  <si>
    <t>Додаток 3  до рішення Летичівської селищної ради №    від  24.12.2020 р
"Про селищний бюджет  територіальної  громади Летичівської селищної ради на 2021 рік"</t>
  </si>
  <si>
    <t>Додаток № 4
до рішення Летичівської селищної ради №    від 24.12.2020 р
"Про селищний бюджет  територіальної  громади Летичівської селищної ради  на 2021 рік"</t>
  </si>
  <si>
    <t>Додаток № 6
до рішення Летичівської селищної ради №   від  24.12.2020 р
"Про селищний бюджет  територіальної  громади Летичівської селищної ради  на 2021 рік"</t>
  </si>
  <si>
    <t>Додаток № 7
до рішення Летичівської селищної ради №     від 24.12.2020 р
"Про селищний бюджет  територіальної  громади Летичівської селищної ради  на 2021 рік"</t>
  </si>
  <si>
    <t xml:space="preserve">"Про селищний бюджет  територіальної  громади </t>
  </si>
  <si>
    <t>від 24.12.2020  року</t>
  </si>
  <si>
    <t xml:space="preserve">до рішення  Летичівської селищної ради №      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</si>
</sst>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 Cyr"/>
      <family val="0"/>
    </font>
    <font>
      <vertAlign val="superscript"/>
      <sz val="10"/>
      <name val="Times New Roman"/>
      <family val="1"/>
    </font>
    <font>
      <b/>
      <sz val="14"/>
      <name val="Arial Cyr"/>
      <family val="0"/>
    </font>
    <font>
      <b/>
      <sz val="9"/>
      <color indexed="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2"/>
      <name val="Times New Roman"/>
      <family val="1"/>
    </font>
    <font>
      <sz val="10"/>
      <color indexed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1" fillId="13" borderId="1" applyNumberFormat="0" applyAlignment="0" applyProtection="0"/>
    <xf numFmtId="0" fontId="11" fillId="7" borderId="1" applyNumberFormat="0" applyAlignment="0" applyProtection="0"/>
    <xf numFmtId="0" fontId="12" fillId="24" borderId="2" applyNumberFormat="0" applyAlignment="0" applyProtection="0"/>
    <xf numFmtId="0" fontId="19" fillId="24" borderId="1" applyNumberFormat="0" applyAlignment="0" applyProtection="0"/>
    <xf numFmtId="0" fontId="27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9" fillId="0" borderId="0">
      <alignment vertical="top"/>
      <protection/>
    </xf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4" fillId="25" borderId="8" applyNumberFormat="0" applyAlignment="0" applyProtection="0"/>
    <xf numFmtId="0" fontId="14" fillId="25" borderId="8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63" fillId="26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12" fillId="26" borderId="2" applyNumberFormat="0" applyAlignment="0" applyProtection="0"/>
    <xf numFmtId="0" fontId="22" fillId="0" borderId="11" applyNumberFormat="0" applyFill="0" applyAlignment="0" applyProtection="0"/>
    <xf numFmtId="0" fontId="64" fillId="13" borderId="0" applyNumberFormat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32" fillId="0" borderId="13" xfId="52" applyFont="1" applyBorder="1" applyAlignment="1">
      <alignment horizontal="right"/>
      <protection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5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7" fillId="0" borderId="14" xfId="0" applyFont="1" applyBorder="1" applyAlignment="1">
      <alignment horizont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6" fillId="0" borderId="15" xfId="0" applyNumberFormat="1" applyFont="1" applyFill="1" applyBorder="1" applyAlignment="1" applyProtection="1">
      <alignment/>
      <protection/>
    </xf>
    <xf numFmtId="0" fontId="3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7" xfId="52" applyFont="1" applyBorder="1" applyAlignment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horizontal="left" vertical="top"/>
      <protection/>
    </xf>
    <xf numFmtId="0" fontId="50" fillId="0" borderId="13" xfId="0" applyNumberFormat="1" applyFont="1" applyFill="1" applyBorder="1" applyAlignment="1" applyProtection="1">
      <alignment vertical="top" wrapText="1"/>
      <protection/>
    </xf>
    <xf numFmtId="0" fontId="34" fillId="0" borderId="13" xfId="0" applyNumberFormat="1" applyFont="1" applyFill="1" applyBorder="1" applyAlignment="1" applyProtection="1">
      <alignment horizontal="left" vertical="top"/>
      <protection/>
    </xf>
    <xf numFmtId="0" fontId="34" fillId="0" borderId="1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2" fillId="0" borderId="13" xfId="0" applyNumberFormat="1" applyFont="1" applyFill="1" applyBorder="1" applyAlignment="1" applyProtection="1">
      <alignment vertical="top" wrapText="1"/>
      <protection/>
    </xf>
    <xf numFmtId="200" fontId="32" fillId="0" borderId="13" xfId="0" applyNumberFormat="1" applyFont="1" applyFill="1" applyBorder="1" applyAlignment="1" applyProtection="1">
      <alignment horizontal="right" vertical="top"/>
      <protection/>
    </xf>
    <xf numFmtId="200" fontId="46" fillId="0" borderId="13" xfId="0" applyNumberFormat="1" applyFont="1" applyBorder="1" applyAlignment="1">
      <alignment vertical="top" wrapText="1"/>
    </xf>
    <xf numFmtId="0" fontId="34" fillId="0" borderId="13" xfId="0" applyNumberFormat="1" applyFont="1" applyFill="1" applyBorder="1" applyAlignment="1" applyProtection="1">
      <alignment vertical="top"/>
      <protection/>
    </xf>
    <xf numFmtId="200" fontId="50" fillId="0" borderId="13" xfId="0" applyNumberFormat="1" applyFont="1" applyFill="1" applyBorder="1" applyAlignment="1" applyProtection="1">
      <alignment horizontal="right" vertical="top"/>
      <protection/>
    </xf>
    <xf numFmtId="200" fontId="51" fillId="0" borderId="13" xfId="0" applyNumberFormat="1" applyFont="1" applyBorder="1" applyAlignment="1">
      <alignment vertical="top" wrapText="1"/>
    </xf>
    <xf numFmtId="200" fontId="34" fillId="0" borderId="13" xfId="0" applyNumberFormat="1" applyFont="1" applyFill="1" applyBorder="1" applyAlignment="1" applyProtection="1">
      <alignment horizontal="right" vertical="top"/>
      <protection/>
    </xf>
    <xf numFmtId="200" fontId="39" fillId="0" borderId="13" xfId="0" applyNumberFormat="1" applyFont="1" applyBorder="1" applyAlignment="1">
      <alignment vertical="top" wrapText="1"/>
    </xf>
    <xf numFmtId="200" fontId="3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200" fontId="47" fillId="0" borderId="13" xfId="96" applyNumberFormat="1" applyFont="1" applyBorder="1" applyAlignment="1">
      <alignment vertical="center"/>
      <protection/>
    </xf>
    <xf numFmtId="200" fontId="47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200" fontId="48" fillId="0" borderId="13" xfId="96" applyNumberFormat="1" applyFont="1" applyBorder="1">
      <alignment vertical="top"/>
      <protection/>
    </xf>
    <xf numFmtId="200" fontId="6" fillId="0" borderId="13" xfId="0" applyNumberFormat="1" applyFont="1" applyFill="1" applyBorder="1" applyAlignment="1" applyProtection="1">
      <alignment vertical="top"/>
      <protection/>
    </xf>
    <xf numFmtId="200" fontId="40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200" fontId="47" fillId="0" borderId="13" xfId="0" applyNumberFormat="1" applyFont="1" applyBorder="1" applyAlignment="1">
      <alignment vertical="center"/>
    </xf>
    <xf numFmtId="200" fontId="43" fillId="0" borderId="13" xfId="0" applyNumberFormat="1" applyFont="1" applyFill="1" applyBorder="1" applyAlignment="1" applyProtection="1">
      <alignment vertical="center"/>
      <protection/>
    </xf>
    <xf numFmtId="200" fontId="47" fillId="0" borderId="13" xfId="0" applyNumberFormat="1" applyFont="1" applyBorder="1" applyAlignment="1">
      <alignment vertical="justify"/>
    </xf>
    <xf numFmtId="200" fontId="5" fillId="0" borderId="13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5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9" fontId="32" fillId="26" borderId="13" xfId="0" applyNumberFormat="1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justify" vertical="center" wrapText="1"/>
    </xf>
    <xf numFmtId="200" fontId="47" fillId="26" borderId="13" xfId="96" applyNumberFormat="1" applyFont="1" applyFill="1" applyBorder="1" applyAlignment="1">
      <alignment vertical="center"/>
      <protection/>
    </xf>
    <xf numFmtId="0" fontId="0" fillId="26" borderId="0" xfId="0" applyFont="1" applyFill="1" applyAlignment="1">
      <alignment vertical="center"/>
    </xf>
    <xf numFmtId="200" fontId="47" fillId="26" borderId="13" xfId="96" applyNumberFormat="1" applyFont="1" applyFill="1" applyBorder="1">
      <alignment vertical="top"/>
      <protection/>
    </xf>
    <xf numFmtId="49" fontId="34" fillId="26" borderId="13" xfId="0" applyNumberFormat="1" applyFont="1" applyFill="1" applyBorder="1" applyAlignment="1">
      <alignment horizontal="center" vertical="center" wrapText="1"/>
    </xf>
    <xf numFmtId="0" fontId="34" fillId="26" borderId="13" xfId="0" applyFont="1" applyFill="1" applyBorder="1" applyAlignment="1">
      <alignment vertical="center" wrapText="1"/>
    </xf>
    <xf numFmtId="0" fontId="32" fillId="26" borderId="13" xfId="0" applyFont="1" applyFill="1" applyBorder="1" applyAlignment="1">
      <alignment horizontal="center" vertical="center" wrapText="1"/>
    </xf>
    <xf numFmtId="200" fontId="48" fillId="26" borderId="13" xfId="96" applyNumberFormat="1" applyFont="1" applyFill="1" applyBorder="1">
      <alignment vertical="top"/>
      <protection/>
    </xf>
    <xf numFmtId="0" fontId="34" fillId="26" borderId="13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2" fontId="54" fillId="27" borderId="13" xfId="0" applyNumberFormat="1" applyFont="1" applyFill="1" applyBorder="1" applyAlignment="1">
      <alignment vertical="center"/>
    </xf>
    <xf numFmtId="2" fontId="54" fillId="0" borderId="13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2" fontId="41" fillId="27" borderId="13" xfId="0" applyNumberFormat="1" applyFont="1" applyFill="1" applyBorder="1" applyAlignment="1">
      <alignment vertical="center"/>
    </xf>
    <xf numFmtId="2" fontId="41" fillId="0" borderId="13" xfId="0" applyNumberFormat="1" applyFont="1" applyBorder="1" applyAlignment="1">
      <alignment vertical="center"/>
    </xf>
    <xf numFmtId="0" fontId="54" fillId="27" borderId="13" xfId="0" applyFont="1" applyFill="1" applyBorder="1" applyAlignment="1">
      <alignment vertical="center"/>
    </xf>
    <xf numFmtId="2" fontId="8" fillId="27" borderId="13" xfId="0" applyNumberFormat="1" applyFont="1" applyFill="1" applyBorder="1" applyAlignment="1">
      <alignment vertical="center"/>
    </xf>
    <xf numFmtId="2" fontId="41" fillId="27" borderId="13" xfId="0" applyNumberFormat="1" applyFont="1" applyFill="1" applyBorder="1" applyAlignment="1">
      <alignment vertical="center"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2" fontId="5" fillId="24" borderId="13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 applyProtection="1">
      <alignment/>
      <protection/>
    </xf>
    <xf numFmtId="2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/>
      <protection/>
    </xf>
    <xf numFmtId="2" fontId="0" fillId="4" borderId="13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Alignment="1" applyProtection="1">
      <alignment/>
      <protection/>
    </xf>
    <xf numFmtId="200" fontId="55" fillId="26" borderId="13" xfId="0" applyNumberFormat="1" applyFont="1" applyFill="1" applyBorder="1" applyAlignment="1">
      <alignment vertical="justify"/>
    </xf>
    <xf numFmtId="0" fontId="5" fillId="0" borderId="13" xfId="0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3" fontId="58" fillId="0" borderId="13" xfId="0" applyNumberFormat="1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0" fillId="26" borderId="0" xfId="0" applyNumberFormat="1" applyFont="1" applyFill="1" applyBorder="1" applyAlignment="1" applyProtection="1">
      <alignment horizontal="left" vertical="center" wrapText="1"/>
      <protection/>
    </xf>
    <xf numFmtId="2" fontId="35" fillId="28" borderId="0" xfId="0" applyNumberFormat="1" applyFont="1" applyFill="1" applyBorder="1" applyAlignment="1">
      <alignment horizontal="right"/>
    </xf>
    <xf numFmtId="2" fontId="0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2" fontId="0" fillId="28" borderId="0" xfId="0" applyNumberFormat="1" applyFont="1" applyFill="1" applyAlignment="1">
      <alignment/>
    </xf>
    <xf numFmtId="2" fontId="0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center"/>
    </xf>
    <xf numFmtId="200" fontId="40" fillId="0" borderId="20" xfId="0" applyNumberFormat="1" applyFont="1" applyBorder="1" applyAlignment="1">
      <alignment vertical="justify"/>
    </xf>
    <xf numFmtId="2" fontId="54" fillId="0" borderId="13" xfId="0" applyNumberFormat="1" applyFont="1" applyBorder="1" applyAlignment="1">
      <alignment vertical="center" wrapText="1"/>
    </xf>
    <xf numFmtId="0" fontId="34" fillId="26" borderId="17" xfId="0" applyFont="1" applyFill="1" applyBorder="1" applyAlignment="1">
      <alignment vertical="center" wrapText="1"/>
    </xf>
    <xf numFmtId="2" fontId="8" fillId="0" borderId="13" xfId="0" applyNumberFormat="1" applyFont="1" applyBorder="1" applyAlignment="1">
      <alignment vertical="center"/>
    </xf>
    <xf numFmtId="0" fontId="32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8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32" fillId="0" borderId="23" xfId="52" applyFont="1" applyBorder="1" applyAlignment="1">
      <alignment horizontal="right" wrapText="1"/>
      <protection/>
    </xf>
    <xf numFmtId="0" fontId="32" fillId="0" borderId="24" xfId="52" applyFont="1" applyBorder="1" applyAlignment="1">
      <alignment horizontal="center"/>
      <protection/>
    </xf>
    <xf numFmtId="0" fontId="34" fillId="0" borderId="20" xfId="0" applyFont="1" applyBorder="1" applyAlignment="1">
      <alignment vertical="center" wrapText="1"/>
    </xf>
    <xf numFmtId="200" fontId="48" fillId="0" borderId="20" xfId="96" applyNumberFormat="1" applyFont="1" applyBorder="1">
      <alignment vertical="top"/>
      <protection/>
    </xf>
    <xf numFmtId="0" fontId="38" fillId="0" borderId="25" xfId="0" applyFont="1" applyBorder="1" applyAlignment="1">
      <alignment horizontal="right"/>
    </xf>
    <xf numFmtId="0" fontId="32" fillId="0" borderId="19" xfId="52" applyFont="1" applyBorder="1" applyAlignment="1">
      <alignment horizontal="right"/>
      <protection/>
    </xf>
    <xf numFmtId="0" fontId="32" fillId="0" borderId="26" xfId="52" applyFont="1" applyBorder="1" applyAlignment="1">
      <alignment horizontal="center"/>
      <protection/>
    </xf>
    <xf numFmtId="3" fontId="47" fillId="0" borderId="13" xfId="96" applyNumberFormat="1" applyFont="1" applyBorder="1">
      <alignment vertical="top"/>
      <protection/>
    </xf>
    <xf numFmtId="2" fontId="54" fillId="27" borderId="1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34" fillId="26" borderId="15" xfId="0" applyFont="1" applyFill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200" fontId="47" fillId="0" borderId="20" xfId="96" applyNumberFormat="1" applyFont="1" applyBorder="1">
      <alignment vertical="top"/>
      <protection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Font="1" applyAlignment="1">
      <alignment horizontal="justify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65" fillId="0" borderId="0" xfId="0" applyNumberFormat="1" applyFont="1" applyFill="1" applyAlignment="1" applyProtection="1">
      <alignment horizontal="center" vertical="center"/>
      <protection/>
    </xf>
    <xf numFmtId="0" fontId="34" fillId="26" borderId="28" xfId="0" applyFont="1" applyFill="1" applyBorder="1" applyAlignment="1">
      <alignment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4" fontId="48" fillId="26" borderId="13" xfId="96" applyNumberFormat="1" applyFont="1" applyFill="1" applyBorder="1">
      <alignment vertical="top"/>
      <protection/>
    </xf>
    <xf numFmtId="200" fontId="0" fillId="0" borderId="13" xfId="96" applyNumberFormat="1" applyFont="1" applyBorder="1">
      <alignment vertical="top"/>
      <protection/>
    </xf>
    <xf numFmtId="200" fontId="32" fillId="26" borderId="13" xfId="0" applyNumberFormat="1" applyFont="1" applyFill="1" applyBorder="1" applyAlignment="1">
      <alignment vertical="center" wrapText="1"/>
    </xf>
    <xf numFmtId="200" fontId="5" fillId="26" borderId="13" xfId="96" applyNumberFormat="1" applyFont="1" applyFill="1" applyBorder="1">
      <alignment vertical="top"/>
      <protection/>
    </xf>
    <xf numFmtId="200" fontId="5" fillId="0" borderId="13" xfId="96" applyNumberFormat="1" applyFont="1" applyBorder="1">
      <alignment vertical="top"/>
      <protection/>
    </xf>
    <xf numFmtId="200" fontId="0" fillId="26" borderId="0" xfId="0" applyNumberFormat="1" applyFont="1" applyFill="1" applyAlignment="1">
      <alignment/>
    </xf>
    <xf numFmtId="200" fontId="0" fillId="26" borderId="13" xfId="96" applyNumberFormat="1" applyFont="1" applyFill="1" applyBorder="1">
      <alignment vertical="top"/>
      <protection/>
    </xf>
    <xf numFmtId="0" fontId="0" fillId="0" borderId="0" xfId="0" applyAlignment="1">
      <alignment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7" fillId="0" borderId="0" xfId="0" applyFont="1" applyAlignment="1">
      <alignment horizontal="left" vertical="center" indent="5"/>
    </xf>
    <xf numFmtId="0" fontId="68" fillId="0" borderId="0" xfId="0" applyFont="1" applyAlignment="1">
      <alignment horizontal="right" vertical="center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6" fillId="0" borderId="34" xfId="0" applyFont="1" applyBorder="1" applyAlignment="1">
      <alignment vertical="center" wrapText="1"/>
    </xf>
    <xf numFmtId="0" fontId="66" fillId="0" borderId="33" xfId="0" applyFont="1" applyBorder="1" applyAlignment="1">
      <alignment vertical="center" wrapText="1"/>
    </xf>
    <xf numFmtId="0" fontId="68" fillId="0" borderId="32" xfId="0" applyFont="1" applyBorder="1" applyAlignment="1">
      <alignment vertical="center" wrapText="1"/>
    </xf>
    <xf numFmtId="0" fontId="68" fillId="0" borderId="33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2" fontId="66" fillId="0" borderId="33" xfId="0" applyNumberFormat="1" applyFont="1" applyBorder="1" applyAlignment="1">
      <alignment vertical="center" wrapText="1"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4" fillId="26" borderId="35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7" fillId="26" borderId="18" xfId="0" applyNumberFormat="1" applyFont="1" applyFill="1" applyBorder="1" applyAlignment="1" applyProtection="1">
      <alignment horizontal="center" vertical="center" wrapText="1"/>
      <protection/>
    </xf>
    <xf numFmtId="0" fontId="7" fillId="26" borderId="35" xfId="0" applyNumberFormat="1" applyFont="1" applyFill="1" applyBorder="1" applyAlignment="1" applyProtection="1">
      <alignment horizontal="center" vertical="center" wrapText="1"/>
      <protection/>
    </xf>
    <xf numFmtId="0" fontId="7" fillId="26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0" fillId="26" borderId="20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26" borderId="19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 applyProtection="1">
      <alignment horizontal="left" vertical="top"/>
      <protection/>
    </xf>
    <xf numFmtId="0" fontId="5" fillId="0" borderId="20" xfId="0" applyFont="1" applyBorder="1" applyAlignment="1">
      <alignment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0" fillId="26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35" xfId="0" applyNumberFormat="1" applyFont="1" applyFill="1" applyBorder="1" applyAlignment="1" applyProtection="1">
      <alignment horizontal="center" vertical="center" wrapText="1"/>
      <protection/>
    </xf>
    <xf numFmtId="0" fontId="36" fillId="0" borderId="19" xfId="0" applyNumberFormat="1" applyFont="1" applyFill="1" applyBorder="1" applyAlignment="1" applyProtection="1">
      <alignment horizontal="center" vertical="center" wrapText="1"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68" fillId="0" borderId="30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7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66" fillId="0" borderId="38" xfId="0" applyFont="1" applyBorder="1" applyAlignment="1">
      <alignment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4"/>
  <sheetViews>
    <sheetView showGridLines="0" showZeros="0" view="pageBreakPreview" zoomScaleSheetLayoutView="100" zoomScalePageLayoutView="0" workbookViewId="0" topLeftCell="A1">
      <selection activeCell="C3" sqref="C3"/>
    </sheetView>
  </sheetViews>
  <sheetFormatPr defaultColWidth="9.16015625" defaultRowHeight="12.75"/>
  <cols>
    <col min="1" max="1" width="18.33203125" style="2" customWidth="1"/>
    <col min="2" max="2" width="48.5" style="2" customWidth="1"/>
    <col min="3" max="3" width="29.5" style="2" customWidth="1"/>
    <col min="4" max="4" width="23.16015625" style="2" customWidth="1"/>
    <col min="5" max="5" width="22.16015625" style="2" customWidth="1"/>
    <col min="6" max="6" width="20" style="2" customWidth="1"/>
    <col min="7" max="12" width="9.16015625" style="2" customWidth="1"/>
    <col min="13" max="244" width="9.16015625" style="40" customWidth="1"/>
    <col min="245" max="253" width="9.16015625" style="2" customWidth="1"/>
    <col min="254" max="16384" width="9.16015625" style="40" customWidth="1"/>
  </cols>
  <sheetData>
    <row r="1" spans="1:253" s="45" customFormat="1" ht="18.75">
      <c r="A1" s="105"/>
      <c r="B1" s="105"/>
      <c r="C1" s="105"/>
      <c r="D1" s="105" t="s">
        <v>7</v>
      </c>
      <c r="E1" s="105"/>
      <c r="F1" s="105"/>
      <c r="G1" s="44"/>
      <c r="H1" s="44"/>
      <c r="I1" s="44"/>
      <c r="J1" s="44"/>
      <c r="K1" s="44"/>
      <c r="L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6" ht="18.75">
      <c r="A2" s="105"/>
      <c r="B2" s="105"/>
      <c r="C2" s="105" t="s">
        <v>308</v>
      </c>
      <c r="D2" s="105"/>
      <c r="E2" s="105"/>
      <c r="F2" s="105"/>
    </row>
    <row r="3" spans="1:13" ht="16.5" customHeight="1">
      <c r="A3" s="105"/>
      <c r="B3" s="105"/>
      <c r="C3" s="105" t="s">
        <v>419</v>
      </c>
      <c r="D3" s="105"/>
      <c r="E3" s="105"/>
      <c r="F3" s="105"/>
      <c r="M3" s="2"/>
    </row>
    <row r="4" spans="1:6" ht="18.75">
      <c r="A4" s="105"/>
      <c r="B4" s="105"/>
      <c r="C4" s="105" t="s">
        <v>315</v>
      </c>
      <c r="D4" s="105"/>
      <c r="E4" s="105"/>
      <c r="F4" s="105"/>
    </row>
    <row r="5" spans="1:6" ht="18.75">
      <c r="A5" s="105"/>
      <c r="B5" s="105"/>
      <c r="C5" s="105"/>
      <c r="D5" s="105"/>
      <c r="E5" s="105"/>
      <c r="F5" s="105"/>
    </row>
    <row r="6" spans="1:6" ht="18.75">
      <c r="A6" s="234" t="s">
        <v>307</v>
      </c>
      <c r="B6" s="235"/>
      <c r="C6" s="235"/>
      <c r="D6" s="235"/>
      <c r="E6" s="235"/>
      <c r="F6" s="235"/>
    </row>
    <row r="7" spans="1:6" ht="20.25" customHeight="1">
      <c r="A7" s="174"/>
      <c r="B7" s="179">
        <v>22511000000</v>
      </c>
      <c r="C7" s="175"/>
      <c r="D7" s="175"/>
      <c r="E7" s="175"/>
      <c r="F7" s="175"/>
    </row>
    <row r="8" spans="1:6" ht="16.5" customHeight="1">
      <c r="A8" s="105"/>
      <c r="B8" s="43" t="s">
        <v>237</v>
      </c>
      <c r="C8" s="105"/>
      <c r="D8" s="105"/>
      <c r="E8" s="105"/>
      <c r="F8" s="106" t="s">
        <v>8</v>
      </c>
    </row>
    <row r="9" spans="1:6" ht="18.75">
      <c r="A9" s="236" t="s">
        <v>129</v>
      </c>
      <c r="B9" s="236" t="s">
        <v>9</v>
      </c>
      <c r="C9" s="237" t="s">
        <v>3</v>
      </c>
      <c r="D9" s="236" t="s">
        <v>148</v>
      </c>
      <c r="E9" s="236" t="s">
        <v>149</v>
      </c>
      <c r="F9" s="236"/>
    </row>
    <row r="10" spans="1:6" ht="12.75">
      <c r="A10" s="236"/>
      <c r="B10" s="236"/>
      <c r="C10" s="236"/>
      <c r="D10" s="236"/>
      <c r="E10" s="236" t="s">
        <v>3</v>
      </c>
      <c r="F10" s="236" t="s">
        <v>4</v>
      </c>
    </row>
    <row r="11" spans="1:6" ht="44.25" customHeight="1">
      <c r="A11" s="236"/>
      <c r="B11" s="236"/>
      <c r="C11" s="236"/>
      <c r="D11" s="236"/>
      <c r="E11" s="236"/>
      <c r="F11" s="236"/>
    </row>
    <row r="12" spans="1:6" ht="18.75">
      <c r="A12" s="107">
        <v>1</v>
      </c>
      <c r="B12" s="107">
        <v>2</v>
      </c>
      <c r="C12" s="108">
        <v>3</v>
      </c>
      <c r="D12" s="107">
        <v>4</v>
      </c>
      <c r="E12" s="107">
        <v>5</v>
      </c>
      <c r="F12" s="107">
        <v>6</v>
      </c>
    </row>
    <row r="13" spans="1:6" ht="20.25" customHeight="1">
      <c r="A13" s="109">
        <v>10000000</v>
      </c>
      <c r="B13" s="110" t="s">
        <v>10</v>
      </c>
      <c r="C13" s="118">
        <f>C14+C23+C30+C36+C53</f>
        <v>96122723</v>
      </c>
      <c r="D13" s="118">
        <f>D14+D23+D30+D36+D53</f>
        <v>96057723</v>
      </c>
      <c r="E13" s="118">
        <v>65000</v>
      </c>
      <c r="F13" s="118">
        <f>F14+F21+F23+F30+F36+F53</f>
        <v>0</v>
      </c>
    </row>
    <row r="14" spans="1:6" ht="72">
      <c r="A14" s="109">
        <v>11000000</v>
      </c>
      <c r="B14" s="110" t="s">
        <v>11</v>
      </c>
      <c r="C14" s="118">
        <f>C15+C21</f>
        <v>58651723</v>
      </c>
      <c r="D14" s="118">
        <f>D15+D21</f>
        <v>58651723</v>
      </c>
      <c r="E14" s="118">
        <f>E15+E21</f>
        <v>0</v>
      </c>
      <c r="F14" s="118">
        <f>F15+F21</f>
        <v>0</v>
      </c>
    </row>
    <row r="15" spans="1:6" ht="36">
      <c r="A15" s="109">
        <v>11010000</v>
      </c>
      <c r="B15" s="110" t="s">
        <v>12</v>
      </c>
      <c r="C15" s="118">
        <f>SUM(C16:C19)</f>
        <v>58621723</v>
      </c>
      <c r="D15" s="118">
        <f>SUM(D16:D20)</f>
        <v>58621723</v>
      </c>
      <c r="E15" s="118"/>
      <c r="F15" s="118"/>
    </row>
    <row r="16" spans="1:6" ht="93.75">
      <c r="A16" s="113">
        <v>11010100</v>
      </c>
      <c r="B16" s="114" t="s">
        <v>13</v>
      </c>
      <c r="C16" s="111">
        <f>45400000+23839+509000-1116</f>
        <v>45931723</v>
      </c>
      <c r="D16" s="116">
        <f>45400000+23839+509000-1116</f>
        <v>45931723</v>
      </c>
      <c r="E16" s="116"/>
      <c r="F16" s="116"/>
    </row>
    <row r="17" spans="1:6" ht="168.75">
      <c r="A17" s="113">
        <v>11010200</v>
      </c>
      <c r="B17" s="114" t="s">
        <v>14</v>
      </c>
      <c r="C17" s="111">
        <v>2240000</v>
      </c>
      <c r="D17" s="116">
        <v>2240000</v>
      </c>
      <c r="E17" s="116"/>
      <c r="F17" s="116"/>
    </row>
    <row r="18" spans="1:6" ht="93.75">
      <c r="A18" s="113">
        <v>11010400</v>
      </c>
      <c r="B18" s="114" t="s">
        <v>15</v>
      </c>
      <c r="C18" s="111">
        <v>10000000</v>
      </c>
      <c r="D18" s="116">
        <v>10000000</v>
      </c>
      <c r="E18" s="116"/>
      <c r="F18" s="116"/>
    </row>
    <row r="19" spans="1:6" ht="75">
      <c r="A19" s="113">
        <v>11010500</v>
      </c>
      <c r="B19" s="114" t="s">
        <v>16</v>
      </c>
      <c r="C19" s="111">
        <v>450000</v>
      </c>
      <c r="D19" s="116">
        <v>450000</v>
      </c>
      <c r="E19" s="116"/>
      <c r="F19" s="116"/>
    </row>
    <row r="20" spans="1:6" ht="131.25">
      <c r="A20" s="113">
        <v>11010900</v>
      </c>
      <c r="B20" s="114" t="s">
        <v>17</v>
      </c>
      <c r="C20" s="111"/>
      <c r="D20" s="116"/>
      <c r="E20" s="116"/>
      <c r="F20" s="116"/>
    </row>
    <row r="21" spans="1:6" ht="36">
      <c r="A21" s="109">
        <v>11020000</v>
      </c>
      <c r="B21" s="110" t="s">
        <v>18</v>
      </c>
      <c r="C21" s="111">
        <v>30000</v>
      </c>
      <c r="D21" s="112">
        <v>30000</v>
      </c>
      <c r="E21" s="112"/>
      <c r="F21" s="112"/>
    </row>
    <row r="22" spans="1:6" ht="56.25">
      <c r="A22" s="113">
        <v>11020200</v>
      </c>
      <c r="B22" s="114" t="s">
        <v>19</v>
      </c>
      <c r="C22" s="115">
        <v>30000</v>
      </c>
      <c r="D22" s="116">
        <v>30000</v>
      </c>
      <c r="E22" s="116"/>
      <c r="F22" s="116"/>
    </row>
    <row r="23" spans="1:6" ht="54">
      <c r="A23" s="109">
        <v>13000000</v>
      </c>
      <c r="B23" s="110" t="s">
        <v>20</v>
      </c>
      <c r="C23" s="111">
        <f>D23</f>
        <v>1805000</v>
      </c>
      <c r="D23" s="112">
        <f>D24+D27</f>
        <v>1805000</v>
      </c>
      <c r="E23" s="112"/>
      <c r="F23" s="112"/>
    </row>
    <row r="24" spans="1:6" ht="54">
      <c r="A24" s="109">
        <v>13010000</v>
      </c>
      <c r="B24" s="110" t="s">
        <v>21</v>
      </c>
      <c r="C24" s="111">
        <v>1800000</v>
      </c>
      <c r="D24" s="112">
        <v>1800000</v>
      </c>
      <c r="E24" s="112"/>
      <c r="F24" s="112"/>
    </row>
    <row r="25" spans="1:6" ht="93.75">
      <c r="A25" s="113">
        <v>13010100</v>
      </c>
      <c r="B25" s="114" t="s">
        <v>216</v>
      </c>
      <c r="C25" s="119">
        <v>400000</v>
      </c>
      <c r="D25" s="113">
        <v>400000</v>
      </c>
      <c r="E25" s="112"/>
      <c r="F25" s="112"/>
    </row>
    <row r="26" spans="1:6" ht="131.25">
      <c r="A26" s="113">
        <v>13010200</v>
      </c>
      <c r="B26" s="114" t="s">
        <v>22</v>
      </c>
      <c r="C26" s="115">
        <v>1400000</v>
      </c>
      <c r="D26" s="116">
        <v>1400000</v>
      </c>
      <c r="E26" s="116"/>
      <c r="F26" s="116"/>
    </row>
    <row r="27" spans="1:6" ht="33.75" customHeight="1">
      <c r="A27" s="180">
        <v>13030000</v>
      </c>
      <c r="B27" s="181" t="s">
        <v>238</v>
      </c>
      <c r="C27" s="118">
        <v>5000</v>
      </c>
      <c r="D27" s="151">
        <v>5000</v>
      </c>
      <c r="E27" s="116"/>
      <c r="F27" s="116"/>
    </row>
    <row r="28" spans="1:6" ht="75">
      <c r="A28" s="113">
        <v>13030100</v>
      </c>
      <c r="B28" s="114" t="s">
        <v>235</v>
      </c>
      <c r="C28" s="115">
        <v>4500</v>
      </c>
      <c r="D28" s="116">
        <v>4500</v>
      </c>
      <c r="E28" s="116"/>
      <c r="F28" s="116"/>
    </row>
    <row r="29" spans="1:6" ht="75">
      <c r="A29" s="113">
        <v>13030200</v>
      </c>
      <c r="B29" s="114" t="s">
        <v>239</v>
      </c>
      <c r="C29" s="115">
        <v>500</v>
      </c>
      <c r="D29" s="116">
        <v>500</v>
      </c>
      <c r="E29" s="116"/>
      <c r="F29" s="116"/>
    </row>
    <row r="30" spans="1:6" ht="36">
      <c r="A30" s="109">
        <v>14000000</v>
      </c>
      <c r="B30" s="110" t="s">
        <v>23</v>
      </c>
      <c r="C30" s="111">
        <f>C31+C34+C35</f>
        <v>9000000</v>
      </c>
      <c r="D30" s="111">
        <f>D31+D34+D35</f>
        <v>9000000</v>
      </c>
      <c r="E30" s="112"/>
      <c r="F30" s="112"/>
    </row>
    <row r="31" spans="1:6" ht="56.25">
      <c r="A31" s="113">
        <v>14020000</v>
      </c>
      <c r="B31" s="114" t="s">
        <v>356</v>
      </c>
      <c r="C31" s="111">
        <v>1800000</v>
      </c>
      <c r="D31" s="112">
        <v>1800000</v>
      </c>
      <c r="E31" s="112"/>
      <c r="F31" s="112"/>
    </row>
    <row r="32" spans="1:6" ht="18.75">
      <c r="A32" s="114">
        <v>14021900</v>
      </c>
      <c r="B32" s="114" t="s">
        <v>357</v>
      </c>
      <c r="C32" s="111">
        <v>1800000</v>
      </c>
      <c r="D32" s="112">
        <v>1800000</v>
      </c>
      <c r="E32" s="112"/>
      <c r="F32" s="112"/>
    </row>
    <row r="33" spans="1:6" ht="56.25">
      <c r="A33" s="114">
        <v>14030000</v>
      </c>
      <c r="B33" s="114" t="s">
        <v>358</v>
      </c>
      <c r="C33" s="111">
        <v>6100000</v>
      </c>
      <c r="D33" s="112">
        <v>6100000</v>
      </c>
      <c r="E33" s="112"/>
      <c r="F33" s="112"/>
    </row>
    <row r="34" spans="1:6" ht="18.75">
      <c r="A34" s="114">
        <v>14031900</v>
      </c>
      <c r="B34" s="114" t="s">
        <v>357</v>
      </c>
      <c r="C34" s="111">
        <v>6100000</v>
      </c>
      <c r="D34" s="112">
        <v>6100000</v>
      </c>
      <c r="E34" s="112"/>
      <c r="F34" s="112"/>
    </row>
    <row r="35" spans="1:6" ht="75">
      <c r="A35" s="113">
        <v>14040000</v>
      </c>
      <c r="B35" s="114" t="s">
        <v>24</v>
      </c>
      <c r="C35" s="115">
        <v>1100000</v>
      </c>
      <c r="D35" s="116">
        <v>1100000</v>
      </c>
      <c r="E35" s="116"/>
      <c r="F35" s="116"/>
    </row>
    <row r="36" spans="1:6" ht="18.75">
      <c r="A36" s="109">
        <v>18000000</v>
      </c>
      <c r="B36" s="110" t="s">
        <v>160</v>
      </c>
      <c r="C36" s="118">
        <f>C37+C46+C49</f>
        <v>26601000</v>
      </c>
      <c r="D36" s="112">
        <f>D37+D46+D49</f>
        <v>26601000</v>
      </c>
      <c r="E36" s="112"/>
      <c r="F36" s="112"/>
    </row>
    <row r="37" spans="1:6" ht="18.75">
      <c r="A37" s="109">
        <v>18010000</v>
      </c>
      <c r="B37" s="110" t="s">
        <v>25</v>
      </c>
      <c r="C37" s="118">
        <f>SUM(C38:C45)</f>
        <v>12733000</v>
      </c>
      <c r="D37" s="112">
        <f>SUM(D38:D45)</f>
        <v>12733000</v>
      </c>
      <c r="E37" s="112"/>
      <c r="F37" s="112"/>
    </row>
    <row r="38" spans="1:6" ht="93.75">
      <c r="A38" s="113">
        <v>18010100</v>
      </c>
      <c r="B38" s="114" t="s">
        <v>26</v>
      </c>
      <c r="C38" s="115">
        <v>13000</v>
      </c>
      <c r="D38" s="116">
        <v>13000</v>
      </c>
      <c r="E38" s="116"/>
      <c r="F38" s="116"/>
    </row>
    <row r="39" spans="1:6" ht="93.75">
      <c r="A39" s="113">
        <v>18010200</v>
      </c>
      <c r="B39" s="114" t="s">
        <v>27</v>
      </c>
      <c r="C39" s="115">
        <v>140000</v>
      </c>
      <c r="D39" s="116">
        <v>140000</v>
      </c>
      <c r="E39" s="116"/>
      <c r="F39" s="116"/>
    </row>
    <row r="40" spans="1:6" ht="93.75">
      <c r="A40" s="113">
        <v>18010300</v>
      </c>
      <c r="B40" s="114" t="s">
        <v>28</v>
      </c>
      <c r="C40" s="115">
        <v>180000</v>
      </c>
      <c r="D40" s="116">
        <v>180000</v>
      </c>
      <c r="E40" s="116"/>
      <c r="F40" s="116"/>
    </row>
    <row r="41" spans="1:6" ht="93.75">
      <c r="A41" s="113">
        <v>18010400</v>
      </c>
      <c r="B41" s="114" t="s">
        <v>29</v>
      </c>
      <c r="C41" s="115">
        <v>1300000</v>
      </c>
      <c r="D41" s="116">
        <v>1300000</v>
      </c>
      <c r="E41" s="116"/>
      <c r="F41" s="116"/>
    </row>
    <row r="42" spans="1:6" ht="37.5">
      <c r="A42" s="113">
        <v>18010500</v>
      </c>
      <c r="B42" s="114" t="s">
        <v>30</v>
      </c>
      <c r="C42" s="115">
        <v>600000</v>
      </c>
      <c r="D42" s="116">
        <v>600000</v>
      </c>
      <c r="E42" s="116"/>
      <c r="F42" s="116"/>
    </row>
    <row r="43" spans="1:6" ht="37.5">
      <c r="A43" s="113">
        <v>18010600</v>
      </c>
      <c r="B43" s="114" t="s">
        <v>31</v>
      </c>
      <c r="C43" s="115">
        <v>8200000</v>
      </c>
      <c r="D43" s="116">
        <v>8200000</v>
      </c>
      <c r="E43" s="116"/>
      <c r="F43" s="116"/>
    </row>
    <row r="44" spans="1:6" ht="37.5">
      <c r="A44" s="113">
        <v>18010700</v>
      </c>
      <c r="B44" s="114" t="s">
        <v>32</v>
      </c>
      <c r="C44" s="115">
        <v>600000</v>
      </c>
      <c r="D44" s="116">
        <v>600000</v>
      </c>
      <c r="E44" s="116"/>
      <c r="F44" s="116"/>
    </row>
    <row r="45" spans="1:6" ht="18.75">
      <c r="A45" s="113">
        <v>18010900</v>
      </c>
      <c r="B45" s="114" t="s">
        <v>33</v>
      </c>
      <c r="C45" s="115">
        <v>1700000</v>
      </c>
      <c r="D45" s="116">
        <v>1700000</v>
      </c>
      <c r="E45" s="116"/>
      <c r="F45" s="116"/>
    </row>
    <row r="46" spans="1:6" ht="18.75">
      <c r="A46" s="109">
        <v>18030000</v>
      </c>
      <c r="B46" s="110" t="s">
        <v>34</v>
      </c>
      <c r="C46" s="118">
        <f>SUM(C47:C48)</f>
        <v>18000</v>
      </c>
      <c r="D46" s="112">
        <f>SUM(D47+D48)</f>
        <v>18000</v>
      </c>
      <c r="E46" s="112"/>
      <c r="F46" s="112"/>
    </row>
    <row r="47" spans="1:6" ht="37.5">
      <c r="A47" s="113">
        <v>18030100</v>
      </c>
      <c r="B47" s="114" t="s">
        <v>111</v>
      </c>
      <c r="C47" s="119">
        <v>1500</v>
      </c>
      <c r="D47" s="116">
        <v>1500</v>
      </c>
      <c r="E47" s="112"/>
      <c r="F47" s="112"/>
    </row>
    <row r="48" spans="1:6" ht="37.5">
      <c r="A48" s="113">
        <v>18030200</v>
      </c>
      <c r="B48" s="114" t="s">
        <v>35</v>
      </c>
      <c r="C48" s="115">
        <v>16500</v>
      </c>
      <c r="D48" s="116">
        <v>16500</v>
      </c>
      <c r="E48" s="116"/>
      <c r="F48" s="116"/>
    </row>
    <row r="49" spans="1:6" ht="18.75">
      <c r="A49" s="109">
        <v>18050000</v>
      </c>
      <c r="B49" s="110" t="s">
        <v>36</v>
      </c>
      <c r="C49" s="118">
        <f>SUM(C50:C52)</f>
        <v>13850000</v>
      </c>
      <c r="D49" s="112">
        <f>SUM(D50:D52)</f>
        <v>13850000</v>
      </c>
      <c r="E49" s="112"/>
      <c r="F49" s="112"/>
    </row>
    <row r="50" spans="1:6" ht="37.5">
      <c r="A50" s="113">
        <v>18050300</v>
      </c>
      <c r="B50" s="114" t="s">
        <v>37</v>
      </c>
      <c r="C50" s="115">
        <v>350000</v>
      </c>
      <c r="D50" s="116">
        <v>350000</v>
      </c>
      <c r="E50" s="116"/>
      <c r="F50" s="116"/>
    </row>
    <row r="51" spans="1:6" ht="18.75">
      <c r="A51" s="113">
        <v>18050400</v>
      </c>
      <c r="B51" s="114" t="s">
        <v>38</v>
      </c>
      <c r="C51" s="115">
        <v>7400000</v>
      </c>
      <c r="D51" s="116">
        <v>7400000</v>
      </c>
      <c r="E51" s="116"/>
      <c r="F51" s="116"/>
    </row>
    <row r="52" spans="1:6" ht="150">
      <c r="A52" s="113">
        <v>18050500</v>
      </c>
      <c r="B52" s="114" t="s">
        <v>39</v>
      </c>
      <c r="C52" s="115">
        <v>6100000</v>
      </c>
      <c r="D52" s="116">
        <v>6100000</v>
      </c>
      <c r="E52" s="116"/>
      <c r="F52" s="116"/>
    </row>
    <row r="53" spans="1:6" ht="18.75">
      <c r="A53" s="109">
        <v>19000000</v>
      </c>
      <c r="B53" s="110" t="s">
        <v>40</v>
      </c>
      <c r="C53" s="118">
        <f>D53+E53</f>
        <v>65000</v>
      </c>
      <c r="D53" s="112"/>
      <c r="E53" s="112">
        <v>65000</v>
      </c>
      <c r="F53" s="112"/>
    </row>
    <row r="54" spans="1:6" ht="18.75">
      <c r="A54" s="109">
        <v>19010000</v>
      </c>
      <c r="B54" s="110" t="s">
        <v>41</v>
      </c>
      <c r="C54" s="118">
        <f>D54+E54</f>
        <v>65000</v>
      </c>
      <c r="D54" s="112"/>
      <c r="E54" s="112">
        <v>65000</v>
      </c>
      <c r="F54" s="112"/>
    </row>
    <row r="55" spans="1:6" ht="93.75">
      <c r="A55" s="113">
        <v>19010100</v>
      </c>
      <c r="B55" s="114" t="s">
        <v>42</v>
      </c>
      <c r="C55" s="115">
        <v>19000</v>
      </c>
      <c r="D55" s="116"/>
      <c r="E55" s="116">
        <v>19000</v>
      </c>
      <c r="F55" s="116"/>
    </row>
    <row r="56" spans="1:6" ht="56.25">
      <c r="A56" s="113">
        <v>19010200</v>
      </c>
      <c r="B56" s="114" t="s">
        <v>43</v>
      </c>
      <c r="C56" s="115">
        <v>5000</v>
      </c>
      <c r="D56" s="116"/>
      <c r="E56" s="116">
        <v>5000</v>
      </c>
      <c r="F56" s="116"/>
    </row>
    <row r="57" spans="1:6" ht="93.75">
      <c r="A57" s="113">
        <v>19010300</v>
      </c>
      <c r="B57" s="114" t="s">
        <v>44</v>
      </c>
      <c r="C57" s="115">
        <v>41000</v>
      </c>
      <c r="D57" s="116"/>
      <c r="E57" s="116">
        <v>41000</v>
      </c>
      <c r="F57" s="116"/>
    </row>
    <row r="58" spans="1:6" ht="18">
      <c r="A58" s="109">
        <v>20000000</v>
      </c>
      <c r="B58" s="110" t="s">
        <v>45</v>
      </c>
      <c r="C58" s="111">
        <f>D58+E58</f>
        <v>4663628</v>
      </c>
      <c r="D58" s="112">
        <f>D59+D63+D72+D80</f>
        <v>767500</v>
      </c>
      <c r="E58" s="112">
        <f>E59+E63+E72+E80+E74</f>
        <v>3896128</v>
      </c>
      <c r="F58" s="112">
        <f>F59+F63+F72+F80</f>
        <v>260300</v>
      </c>
    </row>
    <row r="59" spans="1:6" ht="54">
      <c r="A59" s="109">
        <v>21000000</v>
      </c>
      <c r="B59" s="110" t="s">
        <v>46</v>
      </c>
      <c r="C59" s="111">
        <v>69600</v>
      </c>
      <c r="D59" s="112">
        <v>69600</v>
      </c>
      <c r="E59" s="112"/>
      <c r="F59" s="112"/>
    </row>
    <row r="60" spans="1:6" ht="18.75">
      <c r="A60" s="109">
        <v>21080000</v>
      </c>
      <c r="B60" s="110" t="s">
        <v>47</v>
      </c>
      <c r="C60" s="111">
        <f>SUM(C61:C62)</f>
        <v>69600</v>
      </c>
      <c r="D60" s="151">
        <f>SUM(D61:D62)</f>
        <v>69600</v>
      </c>
      <c r="E60" s="112"/>
      <c r="F60" s="112"/>
    </row>
    <row r="61" spans="1:6" ht="37.5">
      <c r="A61" s="113">
        <v>21081100</v>
      </c>
      <c r="B61" s="114" t="s">
        <v>48</v>
      </c>
      <c r="C61" s="115">
        <v>18000</v>
      </c>
      <c r="D61" s="116">
        <v>18000</v>
      </c>
      <c r="E61" s="116"/>
      <c r="F61" s="116"/>
    </row>
    <row r="62" spans="1:6" ht="18.75">
      <c r="A62" s="113">
        <v>21081500</v>
      </c>
      <c r="B62" s="114" t="s">
        <v>47</v>
      </c>
      <c r="C62" s="115">
        <v>51600</v>
      </c>
      <c r="D62" s="116">
        <v>51600</v>
      </c>
      <c r="E62" s="116"/>
      <c r="F62" s="116"/>
    </row>
    <row r="63" spans="1:6" ht="72">
      <c r="A63" s="109">
        <v>22000000</v>
      </c>
      <c r="B63" s="110" t="s">
        <v>49</v>
      </c>
      <c r="C63" s="111">
        <f>D63</f>
        <v>695000</v>
      </c>
      <c r="D63" s="112">
        <f>D64+D67+D68</f>
        <v>695000</v>
      </c>
      <c r="E63" s="112"/>
      <c r="F63" s="112"/>
    </row>
    <row r="64" spans="1:6" ht="36">
      <c r="A64" s="109">
        <v>22010000</v>
      </c>
      <c r="B64" s="110" t="s">
        <v>50</v>
      </c>
      <c r="C64" s="111">
        <v>620000</v>
      </c>
      <c r="D64" s="112">
        <v>620000</v>
      </c>
      <c r="E64" s="112"/>
      <c r="F64" s="112"/>
    </row>
    <row r="65" spans="1:6" ht="37.5">
      <c r="A65" s="113">
        <v>22012500</v>
      </c>
      <c r="B65" s="114" t="s">
        <v>51</v>
      </c>
      <c r="C65" s="115">
        <v>430000</v>
      </c>
      <c r="D65" s="116">
        <v>430000</v>
      </c>
      <c r="E65" s="116"/>
      <c r="F65" s="116"/>
    </row>
    <row r="66" spans="1:6" ht="75">
      <c r="A66" s="113">
        <v>22012600</v>
      </c>
      <c r="B66" s="114" t="s">
        <v>104</v>
      </c>
      <c r="C66" s="115">
        <v>190000</v>
      </c>
      <c r="D66" s="116">
        <v>190000</v>
      </c>
      <c r="E66" s="116"/>
      <c r="F66" s="116"/>
    </row>
    <row r="67" spans="1:6" ht="93.75">
      <c r="A67" s="113">
        <v>220804000</v>
      </c>
      <c r="B67" s="114" t="s">
        <v>275</v>
      </c>
      <c r="C67" s="115">
        <v>15000</v>
      </c>
      <c r="D67" s="116">
        <v>15000</v>
      </c>
      <c r="E67" s="116"/>
      <c r="F67" s="116"/>
    </row>
    <row r="68" spans="1:6" ht="18">
      <c r="A68" s="109">
        <v>22090000</v>
      </c>
      <c r="B68" s="110" t="s">
        <v>52</v>
      </c>
      <c r="C68" s="111">
        <v>60000</v>
      </c>
      <c r="D68" s="112">
        <v>60000</v>
      </c>
      <c r="E68" s="112"/>
      <c r="F68" s="112"/>
    </row>
    <row r="69" spans="1:6" ht="93.75">
      <c r="A69" s="113">
        <v>22090100</v>
      </c>
      <c r="B69" s="114" t="s">
        <v>53</v>
      </c>
      <c r="C69" s="115">
        <v>56000</v>
      </c>
      <c r="D69" s="116">
        <v>56000</v>
      </c>
      <c r="E69" s="116"/>
      <c r="F69" s="116"/>
    </row>
    <row r="70" spans="1:6" ht="93.75">
      <c r="A70" s="113">
        <v>22090400</v>
      </c>
      <c r="B70" s="114" t="s">
        <v>54</v>
      </c>
      <c r="C70" s="115">
        <v>4000</v>
      </c>
      <c r="D70" s="116">
        <v>4000</v>
      </c>
      <c r="E70" s="116"/>
      <c r="F70" s="116"/>
    </row>
    <row r="71" spans="1:6" ht="36">
      <c r="A71" s="110">
        <v>24000000</v>
      </c>
      <c r="B71" s="110" t="s">
        <v>242</v>
      </c>
      <c r="C71" s="115">
        <v>2000</v>
      </c>
      <c r="D71" s="116">
        <v>2000</v>
      </c>
      <c r="E71" s="116"/>
      <c r="F71" s="116"/>
    </row>
    <row r="72" spans="1:6" ht="18.75">
      <c r="A72" s="109">
        <v>24060000</v>
      </c>
      <c r="B72" s="110" t="s">
        <v>47</v>
      </c>
      <c r="C72" s="118">
        <v>2000</v>
      </c>
      <c r="D72" s="151">
        <v>2000</v>
      </c>
      <c r="E72" s="151"/>
      <c r="F72" s="151"/>
    </row>
    <row r="73" spans="1:6" ht="18.75">
      <c r="A73" s="113">
        <v>24060300</v>
      </c>
      <c r="B73" s="114" t="s">
        <v>47</v>
      </c>
      <c r="C73" s="115">
        <v>2000</v>
      </c>
      <c r="D73" s="116">
        <v>2000</v>
      </c>
      <c r="E73" s="116"/>
      <c r="F73" s="116"/>
    </row>
    <row r="74" spans="1:6" ht="36">
      <c r="A74" s="109">
        <v>25000000</v>
      </c>
      <c r="B74" s="110" t="s">
        <v>55</v>
      </c>
      <c r="C74" s="111">
        <f>D74+E74</f>
        <v>3635828</v>
      </c>
      <c r="D74" s="112"/>
      <c r="E74" s="112">
        <f>E75</f>
        <v>3635828</v>
      </c>
      <c r="F74" s="112"/>
    </row>
    <row r="75" spans="1:6" ht="72">
      <c r="A75" s="109">
        <v>25010000</v>
      </c>
      <c r="B75" s="110" t="s">
        <v>56</v>
      </c>
      <c r="C75" s="111">
        <f>D75+E75</f>
        <v>3635828</v>
      </c>
      <c r="D75" s="112"/>
      <c r="E75" s="112">
        <f>E76+E77+E78+E79</f>
        <v>3635828</v>
      </c>
      <c r="F75" s="112"/>
    </row>
    <row r="76" spans="1:6" ht="56.25">
      <c r="A76" s="113">
        <v>25010100</v>
      </c>
      <c r="B76" s="114" t="s">
        <v>57</v>
      </c>
      <c r="C76" s="111">
        <v>3615128</v>
      </c>
      <c r="D76" s="116"/>
      <c r="E76" s="116">
        <v>3615528</v>
      </c>
      <c r="F76" s="116"/>
    </row>
    <row r="77" spans="1:6" ht="56.25">
      <c r="A77" s="113">
        <v>25010200</v>
      </c>
      <c r="B77" s="114" t="s">
        <v>58</v>
      </c>
      <c r="C77" s="111"/>
      <c r="D77" s="116"/>
      <c r="E77" s="116"/>
      <c r="F77" s="116"/>
    </row>
    <row r="78" spans="1:6" ht="112.5">
      <c r="A78" s="113">
        <v>25010300</v>
      </c>
      <c r="B78" s="114" t="s">
        <v>273</v>
      </c>
      <c r="C78" s="111">
        <v>20300</v>
      </c>
      <c r="D78" s="116"/>
      <c r="E78" s="116">
        <v>20300</v>
      </c>
      <c r="F78" s="116"/>
    </row>
    <row r="79" spans="1:6" ht="75">
      <c r="A79" s="113">
        <v>25010400</v>
      </c>
      <c r="B79" s="114" t="s">
        <v>59</v>
      </c>
      <c r="C79" s="111"/>
      <c r="D79" s="116"/>
      <c r="E79" s="116">
        <v>0</v>
      </c>
      <c r="F79" s="116"/>
    </row>
    <row r="80" spans="1:6" ht="36">
      <c r="A80" s="109">
        <v>30000000</v>
      </c>
      <c r="B80" s="110" t="s">
        <v>60</v>
      </c>
      <c r="C80" s="111">
        <f>D80+E80</f>
        <v>261200</v>
      </c>
      <c r="D80" s="112">
        <v>900</v>
      </c>
      <c r="E80" s="112">
        <v>260300</v>
      </c>
      <c r="F80" s="112">
        <v>260300</v>
      </c>
    </row>
    <row r="81" spans="1:6" ht="36">
      <c r="A81" s="109">
        <v>31000000</v>
      </c>
      <c r="B81" s="110" t="s">
        <v>61</v>
      </c>
      <c r="C81" s="111">
        <v>900</v>
      </c>
      <c r="D81" s="112">
        <v>900</v>
      </c>
      <c r="E81" s="112"/>
      <c r="F81" s="112"/>
    </row>
    <row r="82" spans="1:6" ht="180">
      <c r="A82" s="109">
        <v>31010000</v>
      </c>
      <c r="B82" s="110" t="s">
        <v>62</v>
      </c>
      <c r="C82" s="111">
        <v>900</v>
      </c>
      <c r="D82" s="112">
        <v>900</v>
      </c>
      <c r="E82" s="112"/>
      <c r="F82" s="112"/>
    </row>
    <row r="83" spans="1:6" ht="150">
      <c r="A83" s="113">
        <v>31010200</v>
      </c>
      <c r="B83" s="114" t="s">
        <v>106</v>
      </c>
      <c r="C83" s="115">
        <v>900</v>
      </c>
      <c r="D83" s="116">
        <v>900</v>
      </c>
      <c r="E83" s="116"/>
      <c r="F83" s="116"/>
    </row>
    <row r="84" spans="1:6" ht="36">
      <c r="A84" s="109">
        <v>33000000</v>
      </c>
      <c r="B84" s="110" t="s">
        <v>97</v>
      </c>
      <c r="C84" s="111">
        <v>260300</v>
      </c>
      <c r="D84" s="112"/>
      <c r="E84" s="112">
        <v>260300</v>
      </c>
      <c r="F84" s="112">
        <v>260300</v>
      </c>
    </row>
    <row r="85" spans="1:6" ht="18">
      <c r="A85" s="109">
        <v>33010000</v>
      </c>
      <c r="B85" s="110" t="s">
        <v>98</v>
      </c>
      <c r="C85" s="111">
        <v>260300</v>
      </c>
      <c r="D85" s="112"/>
      <c r="E85" s="112">
        <v>260300</v>
      </c>
      <c r="F85" s="112">
        <v>260300</v>
      </c>
    </row>
    <row r="86" spans="1:6" ht="150">
      <c r="A86" s="113">
        <v>33010100</v>
      </c>
      <c r="B86" s="114" t="s">
        <v>99</v>
      </c>
      <c r="C86" s="115">
        <v>260300</v>
      </c>
      <c r="D86" s="116"/>
      <c r="E86" s="116">
        <v>260300</v>
      </c>
      <c r="F86" s="116">
        <v>260300</v>
      </c>
    </row>
    <row r="87" spans="1:6" ht="18.75">
      <c r="A87" s="110">
        <v>50000000</v>
      </c>
      <c r="B87" s="110" t="s">
        <v>274</v>
      </c>
      <c r="C87" s="115">
        <v>0</v>
      </c>
      <c r="D87" s="116">
        <v>0</v>
      </c>
      <c r="E87" s="116">
        <v>0</v>
      </c>
      <c r="F87" s="116"/>
    </row>
    <row r="88" spans="1:6" ht="54" customHeight="1">
      <c r="A88" s="111"/>
      <c r="B88" s="165" t="s">
        <v>222</v>
      </c>
      <c r="C88" s="111">
        <f>D88+E88</f>
        <v>100787251</v>
      </c>
      <c r="D88" s="111">
        <f>D80+D58+D36+D23+D15+D30+D21+L93</f>
        <v>96826123</v>
      </c>
      <c r="E88" s="111">
        <f>+E58+E53+E72</f>
        <v>3961128</v>
      </c>
      <c r="F88" s="111">
        <f>+F84+F53+F72</f>
        <v>260300</v>
      </c>
    </row>
    <row r="89" spans="1:6" ht="18.75">
      <c r="A89" s="109">
        <v>40000000</v>
      </c>
      <c r="B89" s="110" t="s">
        <v>100</v>
      </c>
      <c r="C89" s="118">
        <f>C91+C93+C95+C97</f>
        <v>66559045</v>
      </c>
      <c r="D89" s="112">
        <f>D91+D93+D95+D97</f>
        <v>66559045</v>
      </c>
      <c r="E89" s="112">
        <f>E91+E93+E97</f>
        <v>0</v>
      </c>
      <c r="F89" s="112">
        <f>F91+F93+F97</f>
        <v>0</v>
      </c>
    </row>
    <row r="90" spans="1:6" ht="36">
      <c r="A90" s="109">
        <v>41000000</v>
      </c>
      <c r="B90" s="110" t="s">
        <v>101</v>
      </c>
      <c r="C90" s="118">
        <f>C91+C93</f>
        <v>61538800</v>
      </c>
      <c r="D90" s="112">
        <f>D91+D93</f>
        <v>61538800</v>
      </c>
      <c r="E90" s="112">
        <f>E91+E93+E97</f>
        <v>0</v>
      </c>
      <c r="F90" s="112">
        <f>F91+F93+F97</f>
        <v>0</v>
      </c>
    </row>
    <row r="91" spans="1:6" ht="45.75" customHeight="1">
      <c r="A91" s="109">
        <v>41020000</v>
      </c>
      <c r="B91" s="110" t="s">
        <v>197</v>
      </c>
      <c r="C91" s="118">
        <f>SUM(C92:C92)</f>
        <v>8124000</v>
      </c>
      <c r="D91" s="112">
        <f>SUM(D92:D92)</f>
        <v>8124000</v>
      </c>
      <c r="E91" s="112">
        <f>SUM(E92:E92)</f>
        <v>0</v>
      </c>
      <c r="F91" s="112"/>
    </row>
    <row r="92" spans="1:6" ht="18.75">
      <c r="A92" s="113">
        <v>41020100</v>
      </c>
      <c r="B92" s="114" t="s">
        <v>102</v>
      </c>
      <c r="C92" s="115">
        <v>8124000</v>
      </c>
      <c r="D92" s="116">
        <v>8124000</v>
      </c>
      <c r="E92" s="116"/>
      <c r="F92" s="116"/>
    </row>
    <row r="93" spans="1:6" ht="40.5" customHeight="1">
      <c r="A93" s="109">
        <v>41030000</v>
      </c>
      <c r="B93" s="110" t="s">
        <v>198</v>
      </c>
      <c r="C93" s="118">
        <f>SUM(C94:C94)</f>
        <v>53414800</v>
      </c>
      <c r="D93" s="112">
        <f>SUM(D94:D94)</f>
        <v>53414800</v>
      </c>
      <c r="E93" s="112"/>
      <c r="F93" s="112"/>
    </row>
    <row r="94" spans="1:6" ht="37.5">
      <c r="A94" s="113">
        <v>41033900</v>
      </c>
      <c r="B94" s="114" t="s">
        <v>103</v>
      </c>
      <c r="C94" s="115">
        <v>53414800</v>
      </c>
      <c r="D94" s="116">
        <v>53414800</v>
      </c>
      <c r="E94" s="116"/>
      <c r="F94" s="116"/>
    </row>
    <row r="95" spans="1:6" ht="36">
      <c r="A95" s="110">
        <v>41040000</v>
      </c>
      <c r="B95" s="110" t="s">
        <v>199</v>
      </c>
      <c r="C95" s="118">
        <f>SUM(C96)</f>
        <v>1999981</v>
      </c>
      <c r="D95" s="149">
        <f>SUM(D96)</f>
        <v>1999981</v>
      </c>
      <c r="E95" s="116"/>
      <c r="F95" s="116"/>
    </row>
    <row r="96" spans="1:6" ht="131.25">
      <c r="A96" s="113">
        <v>41040200</v>
      </c>
      <c r="B96" s="114" t="s">
        <v>96</v>
      </c>
      <c r="C96" s="115">
        <v>1999981</v>
      </c>
      <c r="D96" s="116">
        <v>1999981</v>
      </c>
      <c r="E96" s="116"/>
      <c r="F96" s="116"/>
    </row>
    <row r="97" spans="1:6" ht="54">
      <c r="A97" s="110">
        <v>41050000</v>
      </c>
      <c r="B97" s="110" t="s">
        <v>200</v>
      </c>
      <c r="C97" s="118">
        <f>SUM(C98:C101)</f>
        <v>3020264</v>
      </c>
      <c r="D97" s="151">
        <f>SUM(D98:D101)</f>
        <v>3020264</v>
      </c>
      <c r="E97" s="116">
        <f>SUM(E98:E100)</f>
        <v>0</v>
      </c>
      <c r="F97" s="116">
        <f>SUM(F98:F100)</f>
        <v>0</v>
      </c>
    </row>
    <row r="98" spans="1:6" ht="18.75">
      <c r="A98" s="113">
        <v>41053900</v>
      </c>
      <c r="B98" s="113" t="s">
        <v>90</v>
      </c>
      <c r="C98" s="115">
        <v>381369</v>
      </c>
      <c r="D98" s="116">
        <v>381369</v>
      </c>
      <c r="E98" s="113"/>
      <c r="F98" s="113"/>
    </row>
    <row r="99" spans="1:6" ht="75">
      <c r="A99" s="113">
        <v>41051000</v>
      </c>
      <c r="B99" s="114" t="s">
        <v>215</v>
      </c>
      <c r="C99" s="115">
        <v>2026100</v>
      </c>
      <c r="D99" s="116">
        <v>2026100</v>
      </c>
      <c r="E99" s="113"/>
      <c r="F99" s="113"/>
    </row>
    <row r="100" spans="1:6" ht="112.5">
      <c r="A100" s="113">
        <v>41051200</v>
      </c>
      <c r="B100" s="114" t="s">
        <v>206</v>
      </c>
      <c r="C100" s="115">
        <v>257295</v>
      </c>
      <c r="D100" s="116">
        <v>257295</v>
      </c>
      <c r="E100" s="113"/>
      <c r="F100" s="113"/>
    </row>
    <row r="101" spans="1:6" ht="112.5">
      <c r="A101" s="113">
        <v>41055000</v>
      </c>
      <c r="B101" s="114" t="s">
        <v>276</v>
      </c>
      <c r="C101" s="115">
        <v>355500</v>
      </c>
      <c r="D101" s="116">
        <v>355500</v>
      </c>
      <c r="E101" s="113"/>
      <c r="F101" s="113"/>
    </row>
    <row r="102" spans="1:6" ht="18.75">
      <c r="A102" s="115" t="s">
        <v>270</v>
      </c>
      <c r="B102" s="117" t="s">
        <v>221</v>
      </c>
      <c r="C102" s="111">
        <f>C88+C89</f>
        <v>167346296</v>
      </c>
      <c r="D102" s="111">
        <f>D88+D89</f>
        <v>163385168</v>
      </c>
      <c r="E102" s="111">
        <f>E88+E89</f>
        <v>3961128</v>
      </c>
      <c r="F102" s="111">
        <f>F88+F89</f>
        <v>260300</v>
      </c>
    </row>
    <row r="104" spans="2:4" ht="30">
      <c r="B104" s="146" t="s">
        <v>207</v>
      </c>
      <c r="D104" s="172" t="s">
        <v>277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 horizontalCentered="1"/>
  <pageMargins left="0.7874015748031497" right="0.41" top="0.53" bottom="0.34" header="0.5118110236220472" footer="0.39"/>
  <pageSetup fitToHeight="8" horizontalDpi="300" verticalDpi="300" orientation="portrait" paperSize="9" scale="61" r:id="rId1"/>
  <headerFooter alignWithMargins="0">
    <oddFooter>&amp;R&amp;P</oddFooter>
  </headerFooter>
  <rowBreaks count="4" manualBreakCount="4">
    <brk id="25" max="5" man="1"/>
    <brk id="48" max="5" man="1"/>
    <brk id="69" max="5" man="1"/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view="pageBreakPreview" zoomScaleSheetLayoutView="100" zoomScalePageLayoutView="0" workbookViewId="0" topLeftCell="A1">
      <selection activeCell="I7" sqref="I7"/>
    </sheetView>
  </sheetViews>
  <sheetFormatPr defaultColWidth="9.16015625" defaultRowHeight="12.75" customHeight="1"/>
  <cols>
    <col min="1" max="1" width="19.5" style="2" customWidth="1"/>
    <col min="2" max="2" width="46.33203125" style="2" customWidth="1"/>
    <col min="3" max="3" width="13.16015625" style="2" customWidth="1"/>
    <col min="4" max="4" width="18.33203125" style="2" customWidth="1"/>
    <col min="5" max="5" width="20.66015625" style="2" customWidth="1"/>
    <col min="6" max="6" width="18.83203125" style="2" customWidth="1"/>
    <col min="7" max="12" width="9.16015625" style="2" customWidth="1"/>
    <col min="13" max="16384" width="9.16015625" style="4" customWidth="1"/>
  </cols>
  <sheetData>
    <row r="1" spans="1:12" s="45" customFormat="1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3:13" ht="78.75" customHeight="1">
      <c r="C3" s="241" t="s">
        <v>420</v>
      </c>
      <c r="D3" s="241"/>
      <c r="E3" s="241"/>
      <c r="F3" s="241"/>
      <c r="M3" s="2"/>
    </row>
    <row r="4" spans="1:6" ht="36" customHeight="1">
      <c r="A4" s="243" t="s">
        <v>354</v>
      </c>
      <c r="B4" s="243"/>
      <c r="C4" s="243"/>
      <c r="D4" s="243"/>
      <c r="E4" s="243"/>
      <c r="F4" s="243"/>
    </row>
    <row r="5" spans="1:6" ht="19.5" customHeight="1">
      <c r="A5" s="182">
        <v>22511000000</v>
      </c>
      <c r="B5" s="4"/>
      <c r="C5" s="176"/>
      <c r="D5" s="176"/>
      <c r="E5" s="176"/>
      <c r="F5" s="176"/>
    </row>
    <row r="6" spans="1:6" ht="10.5" customHeight="1">
      <c r="A6" s="240" t="s">
        <v>240</v>
      </c>
      <c r="B6" s="240"/>
      <c r="C6" s="240"/>
      <c r="D6" s="240"/>
      <c r="E6" s="240"/>
      <c r="F6" s="54" t="s">
        <v>105</v>
      </c>
    </row>
    <row r="7" spans="1:12" s="32" customFormat="1" ht="24.75" customHeight="1">
      <c r="A7" s="242" t="s">
        <v>129</v>
      </c>
      <c r="B7" s="242" t="s">
        <v>130</v>
      </c>
      <c r="C7" s="242" t="s">
        <v>3</v>
      </c>
      <c r="D7" s="242" t="s">
        <v>148</v>
      </c>
      <c r="E7" s="242" t="s">
        <v>149</v>
      </c>
      <c r="F7" s="242"/>
      <c r="G7" s="31"/>
      <c r="H7" s="31"/>
      <c r="I7" s="31"/>
      <c r="J7" s="31"/>
      <c r="K7" s="31"/>
      <c r="L7" s="31"/>
    </row>
    <row r="8" spans="1:12" s="32" customFormat="1" ht="38.25" customHeight="1">
      <c r="A8" s="242"/>
      <c r="B8" s="242"/>
      <c r="C8" s="242"/>
      <c r="D8" s="242"/>
      <c r="E8" s="48" t="s">
        <v>3</v>
      </c>
      <c r="F8" s="47" t="s">
        <v>4</v>
      </c>
      <c r="G8" s="31"/>
      <c r="H8" s="31"/>
      <c r="I8" s="31"/>
      <c r="J8" s="31"/>
      <c r="K8" s="31"/>
      <c r="L8" s="31"/>
    </row>
    <row r="9" spans="1:12" s="32" customFormat="1" ht="9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7">
        <v>6</v>
      </c>
      <c r="G9" s="31"/>
      <c r="H9" s="31"/>
      <c r="I9" s="31"/>
      <c r="J9" s="31"/>
      <c r="K9" s="31"/>
      <c r="L9" s="31"/>
    </row>
    <row r="10" spans="1:12" s="32" customFormat="1" ht="24" customHeight="1">
      <c r="A10" s="48"/>
      <c r="B10" s="48" t="s">
        <v>223</v>
      </c>
      <c r="C10" s="48"/>
      <c r="D10" s="48"/>
      <c r="E10" s="48"/>
      <c r="F10" s="47"/>
      <c r="G10" s="31"/>
      <c r="H10" s="31"/>
      <c r="I10" s="31"/>
      <c r="J10" s="31"/>
      <c r="K10" s="31"/>
      <c r="L10" s="31"/>
    </row>
    <row r="11" spans="1:12" s="33" customFormat="1" ht="26.25" customHeight="1">
      <c r="A11" s="132" t="s">
        <v>124</v>
      </c>
      <c r="B11" s="132" t="s">
        <v>125</v>
      </c>
      <c r="C11" s="133">
        <f aca="true" t="shared" si="0" ref="C11:C16">D11+E11</f>
        <v>0</v>
      </c>
      <c r="D11" s="133">
        <f>D12+D22+D23+D24+D15</f>
        <v>-4770487</v>
      </c>
      <c r="E11" s="133">
        <f>E12+E22+E23+E24</f>
        <v>4770487</v>
      </c>
      <c r="F11" s="133">
        <f>F12+F22+F23+F24</f>
        <v>4770487</v>
      </c>
      <c r="G11" s="2"/>
      <c r="H11" s="2"/>
      <c r="I11" s="2"/>
      <c r="J11" s="2"/>
      <c r="K11" s="2"/>
      <c r="L11" s="2"/>
    </row>
    <row r="12" spans="1:12" s="35" customFormat="1" ht="36" customHeight="1">
      <c r="A12" s="134">
        <v>208000</v>
      </c>
      <c r="B12" s="135" t="s">
        <v>126</v>
      </c>
      <c r="C12" s="133">
        <f t="shared" si="0"/>
        <v>0</v>
      </c>
      <c r="D12" s="133">
        <f>+D13+D14+D16+D17</f>
        <v>-4770487</v>
      </c>
      <c r="E12" s="133">
        <f>E13+E14+E16+E15+E17</f>
        <v>4770487</v>
      </c>
      <c r="F12" s="133">
        <f>F13+F14+F16+F15</f>
        <v>4770487</v>
      </c>
      <c r="G12" s="34"/>
      <c r="H12" s="34"/>
      <c r="I12" s="34"/>
      <c r="J12" s="34"/>
      <c r="K12" s="34"/>
      <c r="L12" s="34"/>
    </row>
    <row r="13" spans="1:12" s="35" customFormat="1" ht="33" customHeight="1">
      <c r="A13" s="134">
        <v>208100</v>
      </c>
      <c r="B13" s="135" t="s">
        <v>127</v>
      </c>
      <c r="C13" s="133">
        <f t="shared" si="0"/>
        <v>0</v>
      </c>
      <c r="D13" s="133"/>
      <c r="E13" s="133"/>
      <c r="F13" s="133"/>
      <c r="G13" s="34"/>
      <c r="H13" s="34"/>
      <c r="I13" s="34"/>
      <c r="J13" s="34"/>
      <c r="K13" s="34"/>
      <c r="L13" s="34"/>
    </row>
    <row r="14" spans="1:12" s="35" customFormat="1" ht="40.5" customHeight="1">
      <c r="A14" s="136">
        <v>208400</v>
      </c>
      <c r="B14" s="137" t="s">
        <v>128</v>
      </c>
      <c r="C14" s="133">
        <f t="shared" si="0"/>
        <v>0</v>
      </c>
      <c r="D14" s="138">
        <f>-49000-503348-25000-400000-3660129-10000-36400</f>
        <v>-4683877</v>
      </c>
      <c r="E14" s="138">
        <f>199000+25000+400000+503348-150000+3660129+10000+36400</f>
        <v>4683877</v>
      </c>
      <c r="F14" s="138">
        <f>E14</f>
        <v>4683877</v>
      </c>
      <c r="G14" s="34"/>
      <c r="H14" s="34"/>
      <c r="I14" s="34"/>
      <c r="J14" s="34"/>
      <c r="K14" s="34"/>
      <c r="L14" s="34"/>
    </row>
    <row r="15" spans="1:12" s="35" customFormat="1" ht="2.25" customHeight="1" hidden="1">
      <c r="A15" s="136">
        <v>208400</v>
      </c>
      <c r="B15" s="137" t="s">
        <v>234</v>
      </c>
      <c r="C15" s="133">
        <f t="shared" si="0"/>
        <v>0</v>
      </c>
      <c r="D15" s="136"/>
      <c r="E15" s="138"/>
      <c r="F15" s="138">
        <f>+E15</f>
        <v>0</v>
      </c>
      <c r="G15" s="34"/>
      <c r="H15" s="34"/>
      <c r="I15" s="34"/>
      <c r="J15" s="34"/>
      <c r="K15" s="34"/>
      <c r="L15" s="34"/>
    </row>
    <row r="16" spans="1:12" s="35" customFormat="1" ht="39.75" customHeight="1">
      <c r="A16" s="136">
        <v>208400</v>
      </c>
      <c r="B16" s="137" t="s">
        <v>233</v>
      </c>
      <c r="C16" s="133">
        <f t="shared" si="0"/>
        <v>0</v>
      </c>
      <c r="D16" s="138">
        <v>-86610</v>
      </c>
      <c r="E16" s="138">
        <f>-D16</f>
        <v>86610</v>
      </c>
      <c r="F16" s="138">
        <f>+E16</f>
        <v>86610</v>
      </c>
      <c r="G16" s="34"/>
      <c r="H16" s="34"/>
      <c r="I16" s="34"/>
      <c r="J16" s="34"/>
      <c r="K16" s="34"/>
      <c r="L16" s="34"/>
    </row>
    <row r="17" spans="1:12" s="35" customFormat="1" ht="0.75" customHeight="1">
      <c r="A17" s="136"/>
      <c r="B17" s="137"/>
      <c r="C17" s="133"/>
      <c r="D17" s="138"/>
      <c r="E17" s="138"/>
      <c r="F17" s="138"/>
      <c r="G17" s="34"/>
      <c r="H17" s="34"/>
      <c r="I17" s="34"/>
      <c r="J17" s="34"/>
      <c r="K17" s="34"/>
      <c r="L17" s="34"/>
    </row>
    <row r="18" spans="1:12" s="35" customFormat="1" ht="19.5" customHeight="1">
      <c r="A18" s="136"/>
      <c r="B18" s="166" t="s">
        <v>224</v>
      </c>
      <c r="C18" s="133"/>
      <c r="D18" s="138">
        <f>D14+D16</f>
        <v>-4770487</v>
      </c>
      <c r="E18" s="138">
        <f>E14+E16</f>
        <v>4770487</v>
      </c>
      <c r="F18" s="138">
        <f>F14+F16</f>
        <v>4770487</v>
      </c>
      <c r="G18" s="34"/>
      <c r="H18" s="34"/>
      <c r="I18" s="34"/>
      <c r="J18" s="34"/>
      <c r="K18" s="34"/>
      <c r="L18" s="34"/>
    </row>
    <row r="19" spans="1:12" s="35" customFormat="1" ht="36" customHeight="1" hidden="1">
      <c r="A19" s="49">
        <v>400000</v>
      </c>
      <c r="B19" s="55" t="s">
        <v>131</v>
      </c>
      <c r="C19" s="56"/>
      <c r="D19" s="57"/>
      <c r="E19" s="57"/>
      <c r="F19" s="58"/>
      <c r="G19" s="34"/>
      <c r="H19" s="34"/>
      <c r="I19" s="34"/>
      <c r="J19" s="34"/>
      <c r="K19" s="34"/>
      <c r="L19" s="34"/>
    </row>
    <row r="20" spans="1:12" s="37" customFormat="1" ht="20.25" customHeight="1" hidden="1">
      <c r="A20" s="50">
        <v>401000</v>
      </c>
      <c r="B20" s="51" t="s">
        <v>132</v>
      </c>
      <c r="C20" s="59"/>
      <c r="D20" s="60"/>
      <c r="E20" s="60"/>
      <c r="F20" s="58"/>
      <c r="G20" s="36"/>
      <c r="H20" s="36"/>
      <c r="I20" s="36"/>
      <c r="J20" s="36"/>
      <c r="K20" s="36"/>
      <c r="L20" s="36"/>
    </row>
    <row r="21" spans="1:12" s="37" customFormat="1" ht="20.25" customHeight="1" hidden="1">
      <c r="A21" s="52">
        <v>401100</v>
      </c>
      <c r="B21" s="53" t="s">
        <v>133</v>
      </c>
      <c r="C21" s="61"/>
      <c r="D21" s="62"/>
      <c r="E21" s="62"/>
      <c r="F21" s="58"/>
      <c r="G21" s="36"/>
      <c r="H21" s="36"/>
      <c r="I21" s="36"/>
      <c r="J21" s="36"/>
      <c r="K21" s="36"/>
      <c r="L21" s="36"/>
    </row>
    <row r="22" spans="1:12" s="37" customFormat="1" ht="20.25" customHeight="1" hidden="1">
      <c r="A22" s="52">
        <v>401200</v>
      </c>
      <c r="B22" s="53" t="s">
        <v>134</v>
      </c>
      <c r="C22" s="61"/>
      <c r="D22" s="62"/>
      <c r="E22" s="62"/>
      <c r="F22" s="58"/>
      <c r="G22" s="36"/>
      <c r="H22" s="36"/>
      <c r="I22" s="36"/>
      <c r="J22" s="36"/>
      <c r="K22" s="36"/>
      <c r="L22" s="36"/>
    </row>
    <row r="23" spans="1:12" s="37" customFormat="1" ht="20.25" customHeight="1" hidden="1">
      <c r="A23" s="50">
        <v>402000</v>
      </c>
      <c r="B23" s="51" t="s">
        <v>135</v>
      </c>
      <c r="C23" s="59"/>
      <c r="D23" s="60"/>
      <c r="E23" s="60"/>
      <c r="F23" s="58"/>
      <c r="G23" s="36"/>
      <c r="H23" s="36"/>
      <c r="I23" s="36"/>
      <c r="J23" s="36"/>
      <c r="K23" s="36"/>
      <c r="L23" s="36"/>
    </row>
    <row r="24" spans="1:12" s="37" customFormat="1" ht="20.25" customHeight="1" hidden="1">
      <c r="A24" s="52">
        <v>402100</v>
      </c>
      <c r="B24" s="53" t="s">
        <v>136</v>
      </c>
      <c r="C24" s="61"/>
      <c r="D24" s="62"/>
      <c r="E24" s="62"/>
      <c r="F24" s="58"/>
      <c r="G24" s="36"/>
      <c r="H24" s="36"/>
      <c r="I24" s="36"/>
      <c r="J24" s="36"/>
      <c r="K24" s="36"/>
      <c r="L24" s="36"/>
    </row>
    <row r="25" spans="1:12" s="37" customFormat="1" ht="20.25" customHeight="1" hidden="1">
      <c r="A25" s="52">
        <v>402200</v>
      </c>
      <c r="B25" s="53" t="s">
        <v>137</v>
      </c>
      <c r="C25" s="61"/>
      <c r="D25" s="62"/>
      <c r="E25" s="62"/>
      <c r="F25" s="58"/>
      <c r="G25" s="36"/>
      <c r="H25" s="36"/>
      <c r="I25" s="36"/>
      <c r="J25" s="36"/>
      <c r="K25" s="36"/>
      <c r="L25" s="36"/>
    </row>
    <row r="26" spans="1:12" s="37" customFormat="1" ht="33" customHeight="1">
      <c r="A26" s="52" t="s">
        <v>157</v>
      </c>
      <c r="B26" s="55" t="s">
        <v>225</v>
      </c>
      <c r="C26" s="61"/>
      <c r="D26" s="62"/>
      <c r="E26" s="62"/>
      <c r="F26" s="58"/>
      <c r="G26" s="36"/>
      <c r="H26" s="36"/>
      <c r="I26" s="36"/>
      <c r="J26" s="36"/>
      <c r="K26" s="36"/>
      <c r="L26" s="36"/>
    </row>
    <row r="27" spans="1:12" s="35" customFormat="1" ht="36.75" customHeight="1">
      <c r="A27" s="49">
        <v>600000</v>
      </c>
      <c r="B27" s="55" t="s">
        <v>138</v>
      </c>
      <c r="C27" s="56">
        <f>C28+C31</f>
        <v>0</v>
      </c>
      <c r="D27" s="56">
        <f>D28+D31</f>
        <v>0</v>
      </c>
      <c r="E27" s="56">
        <v>0</v>
      </c>
      <c r="F27" s="56">
        <f>F28+F31</f>
        <v>0</v>
      </c>
      <c r="G27" s="34"/>
      <c r="H27" s="34"/>
      <c r="I27" s="34"/>
      <c r="J27" s="34"/>
      <c r="K27" s="34"/>
      <c r="L27" s="34"/>
    </row>
    <row r="28" spans="1:12" s="37" customFormat="1" ht="45">
      <c r="A28" s="167">
        <v>601000</v>
      </c>
      <c r="B28" s="51" t="s">
        <v>139</v>
      </c>
      <c r="C28" s="59">
        <f>+C29</f>
        <v>0</v>
      </c>
      <c r="D28" s="59">
        <f>+D29</f>
        <v>0</v>
      </c>
      <c r="E28" s="59">
        <f>+E29</f>
        <v>0</v>
      </c>
      <c r="F28" s="59">
        <f>+F29</f>
        <v>0</v>
      </c>
      <c r="G28" s="36"/>
      <c r="H28" s="36"/>
      <c r="I28" s="36"/>
      <c r="J28" s="36"/>
      <c r="K28" s="36"/>
      <c r="L28" s="36"/>
    </row>
    <row r="29" spans="1:12" s="37" customFormat="1" ht="34.5" customHeight="1">
      <c r="A29" s="168">
        <v>601200</v>
      </c>
      <c r="B29" s="53" t="s">
        <v>140</v>
      </c>
      <c r="C29" s="61"/>
      <c r="D29" s="62"/>
      <c r="E29" s="62"/>
      <c r="F29" s="58"/>
      <c r="G29" s="36"/>
      <c r="H29" s="36"/>
      <c r="I29" s="36"/>
      <c r="J29" s="36"/>
      <c r="K29" s="36"/>
      <c r="L29" s="36"/>
    </row>
    <row r="30" spans="1:12" s="39" customFormat="1" ht="18.75" customHeight="1">
      <c r="A30" s="168">
        <v>601220</v>
      </c>
      <c r="B30" s="53" t="s">
        <v>141</v>
      </c>
      <c r="C30" s="61"/>
      <c r="D30" s="62"/>
      <c r="E30" s="62"/>
      <c r="F30" s="58"/>
      <c r="G30" s="38"/>
      <c r="H30" s="38"/>
      <c r="I30" s="38"/>
      <c r="J30" s="38"/>
      <c r="K30" s="38"/>
      <c r="L30" s="38"/>
    </row>
    <row r="31" spans="1:12" s="37" customFormat="1" ht="18.75" customHeight="1">
      <c r="A31" s="167">
        <v>602000</v>
      </c>
      <c r="B31" s="53" t="s">
        <v>142</v>
      </c>
      <c r="C31" s="59"/>
      <c r="D31" s="60"/>
      <c r="E31" s="60"/>
      <c r="F31" s="58"/>
      <c r="G31" s="36"/>
      <c r="H31" s="36"/>
      <c r="I31" s="36"/>
      <c r="J31" s="36"/>
      <c r="K31" s="36"/>
      <c r="L31" s="36"/>
    </row>
    <row r="32" spans="1:12" s="37" customFormat="1" ht="18.75" customHeight="1">
      <c r="A32" s="52">
        <v>602100</v>
      </c>
      <c r="B32" s="53" t="s">
        <v>143</v>
      </c>
      <c r="C32" s="61"/>
      <c r="D32" s="62"/>
      <c r="E32" s="62"/>
      <c r="F32" s="58"/>
      <c r="G32" s="36"/>
      <c r="H32" s="36"/>
      <c r="I32" s="36"/>
      <c r="J32" s="36"/>
      <c r="K32" s="36"/>
      <c r="L32" s="36"/>
    </row>
    <row r="33" spans="1:6" ht="21.75" customHeight="1">
      <c r="A33" s="238" t="s">
        <v>224</v>
      </c>
      <c r="B33" s="239"/>
      <c r="C33" s="63">
        <f>C11+C19+C27</f>
        <v>0</v>
      </c>
      <c r="D33" s="63">
        <f>D11+D19+D27</f>
        <v>-4770487</v>
      </c>
      <c r="E33" s="63">
        <f>E11+E19+E27</f>
        <v>4770487</v>
      </c>
      <c r="F33" s="63">
        <f>F11+F19+F27</f>
        <v>4770487</v>
      </c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5" ht="15.75" customHeight="1">
      <c r="B35" s="146" t="s">
        <v>304</v>
      </c>
      <c r="D35" s="146" t="s">
        <v>305</v>
      </c>
      <c r="E35" s="146" t="s">
        <v>306</v>
      </c>
    </row>
    <row r="36" ht="12.75" customHeight="1">
      <c r="E36" s="146"/>
    </row>
  </sheetData>
  <sheetProtection/>
  <mergeCells count="9">
    <mergeCell ref="A33:B33"/>
    <mergeCell ref="A6:E6"/>
    <mergeCell ref="C3:F3"/>
    <mergeCell ref="C7:C8"/>
    <mergeCell ref="D7:D8"/>
    <mergeCell ref="E7:F7"/>
    <mergeCell ref="B7:B8"/>
    <mergeCell ref="A7:A8"/>
    <mergeCell ref="A4:F4"/>
  </mergeCells>
  <printOptions horizontalCentered="1"/>
  <pageMargins left="0.31" right="0.5" top="0.5905511811023623" bottom="0.7874015748031497" header="0.11811023622047245" footer="0.5118110236220472"/>
  <pageSetup fitToHeight="8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showGridLines="0" showZeros="0" tabSelected="1" view="pageBreakPreview" zoomScaleNormal="120" zoomScaleSheetLayoutView="100" zoomScalePageLayoutView="0" workbookViewId="0" topLeftCell="A73">
      <selection activeCell="A62" sqref="A62"/>
    </sheetView>
  </sheetViews>
  <sheetFormatPr defaultColWidth="9.16015625" defaultRowHeight="12.75"/>
  <cols>
    <col min="1" max="1" width="12.33203125" style="74" customWidth="1"/>
    <col min="2" max="2" width="15.83203125" style="74" customWidth="1"/>
    <col min="3" max="3" width="11.66015625" style="74" customWidth="1"/>
    <col min="4" max="4" width="42" style="6" customWidth="1"/>
    <col min="5" max="5" width="17.16015625" style="6" customWidth="1"/>
    <col min="6" max="6" width="16.83203125" style="6" customWidth="1"/>
    <col min="7" max="7" width="15.16015625" style="6" customWidth="1"/>
    <col min="8" max="8" width="13.66015625" style="6" customWidth="1"/>
    <col min="9" max="9" width="12.66015625" style="6" customWidth="1"/>
    <col min="10" max="11" width="14.83203125" style="6" customWidth="1"/>
    <col min="12" max="12" width="13.83203125" style="6" customWidth="1"/>
    <col min="13" max="14" width="12.66015625" style="6" customWidth="1"/>
    <col min="15" max="15" width="15.33203125" style="6" customWidth="1"/>
    <col min="16" max="16" width="16.83203125" style="6" customWidth="1"/>
    <col min="17" max="17" width="9.16015625" style="5" customWidth="1"/>
    <col min="18" max="18" width="12.66015625" style="5" bestFit="1" customWidth="1"/>
    <col min="19" max="16384" width="9.16015625" style="5" customWidth="1"/>
  </cols>
  <sheetData>
    <row r="1" spans="1:16" s="42" customFormat="1" ht="18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4:17" ht="66" customHeight="1">
      <c r="D2" s="2"/>
      <c r="E2" s="1"/>
      <c r="F2" s="1"/>
      <c r="G2" s="1"/>
      <c r="H2" s="1"/>
      <c r="I2" s="1"/>
      <c r="J2" s="1"/>
      <c r="K2" s="1"/>
      <c r="L2" s="1"/>
      <c r="M2" s="1"/>
      <c r="N2" s="241" t="s">
        <v>421</v>
      </c>
      <c r="O2" s="241"/>
      <c r="P2" s="241"/>
      <c r="Q2" s="241"/>
    </row>
    <row r="3" spans="1:16" ht="45" customHeight="1">
      <c r="A3" s="244" t="s">
        <v>309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6.5" customHeight="1">
      <c r="A4" s="177"/>
      <c r="B4" s="182">
        <v>22511000000</v>
      </c>
      <c r="C4" s="4"/>
      <c r="D4" s="176"/>
      <c r="E4" s="176"/>
      <c r="F4" s="176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9.75" customHeight="1">
      <c r="A5" s="75"/>
      <c r="B5" s="240" t="s">
        <v>240</v>
      </c>
      <c r="C5" s="240"/>
      <c r="D5" s="240"/>
      <c r="E5" s="240"/>
      <c r="F5" s="240"/>
      <c r="G5" s="10"/>
      <c r="H5" s="7"/>
      <c r="I5" s="7"/>
      <c r="J5" s="8"/>
      <c r="K5" s="8"/>
      <c r="L5" s="9"/>
      <c r="M5" s="9"/>
      <c r="N5" s="9"/>
      <c r="O5" s="9"/>
      <c r="P5" s="64" t="s">
        <v>105</v>
      </c>
    </row>
    <row r="6" spans="1:16" s="92" customFormat="1" ht="21.75" customHeight="1">
      <c r="A6" s="221" t="s">
        <v>260</v>
      </c>
      <c r="B6" s="221" t="s">
        <v>259</v>
      </c>
      <c r="C6" s="233" t="s">
        <v>226</v>
      </c>
      <c r="D6" s="218" t="s">
        <v>261</v>
      </c>
      <c r="E6" s="220" t="s">
        <v>148</v>
      </c>
      <c r="F6" s="220"/>
      <c r="G6" s="220"/>
      <c r="H6" s="220"/>
      <c r="I6" s="220"/>
      <c r="J6" s="220" t="s">
        <v>149</v>
      </c>
      <c r="K6" s="220"/>
      <c r="L6" s="220"/>
      <c r="M6" s="220"/>
      <c r="N6" s="220"/>
      <c r="O6" s="220"/>
      <c r="P6" s="220" t="s">
        <v>150</v>
      </c>
    </row>
    <row r="7" spans="1:16" s="92" customFormat="1" ht="16.5" customHeight="1">
      <c r="A7" s="222"/>
      <c r="B7" s="222"/>
      <c r="C7" s="233"/>
      <c r="D7" s="246"/>
      <c r="E7" s="246" t="s">
        <v>3</v>
      </c>
      <c r="F7" s="230" t="s">
        <v>151</v>
      </c>
      <c r="G7" s="246" t="s">
        <v>152</v>
      </c>
      <c r="H7" s="246"/>
      <c r="I7" s="230" t="s">
        <v>153</v>
      </c>
      <c r="J7" s="246" t="s">
        <v>3</v>
      </c>
      <c r="K7" s="246" t="s">
        <v>4</v>
      </c>
      <c r="L7" s="224" t="s">
        <v>151</v>
      </c>
      <c r="M7" s="228" t="s">
        <v>152</v>
      </c>
      <c r="N7" s="229"/>
      <c r="O7" s="224" t="s">
        <v>153</v>
      </c>
      <c r="P7" s="220"/>
    </row>
    <row r="8" spans="1:16" s="92" customFormat="1" ht="26.25" customHeight="1">
      <c r="A8" s="222"/>
      <c r="B8" s="222"/>
      <c r="C8" s="233"/>
      <c r="D8" s="246"/>
      <c r="E8" s="246"/>
      <c r="F8" s="230"/>
      <c r="G8" s="246" t="s">
        <v>154</v>
      </c>
      <c r="H8" s="246" t="s">
        <v>155</v>
      </c>
      <c r="I8" s="230"/>
      <c r="J8" s="246"/>
      <c r="K8" s="246"/>
      <c r="L8" s="225"/>
      <c r="M8" s="231" t="s">
        <v>154</v>
      </c>
      <c r="N8" s="231" t="s">
        <v>155</v>
      </c>
      <c r="O8" s="225"/>
      <c r="P8" s="220"/>
    </row>
    <row r="9" spans="1:16" s="92" customFormat="1" ht="58.5" customHeight="1">
      <c r="A9" s="223"/>
      <c r="B9" s="223"/>
      <c r="C9" s="233"/>
      <c r="D9" s="246"/>
      <c r="E9" s="246"/>
      <c r="F9" s="230"/>
      <c r="G9" s="246"/>
      <c r="H9" s="246"/>
      <c r="I9" s="230"/>
      <c r="J9" s="246"/>
      <c r="K9" s="246"/>
      <c r="L9" s="226"/>
      <c r="M9" s="232"/>
      <c r="N9" s="232"/>
      <c r="O9" s="226"/>
      <c r="P9" s="220"/>
    </row>
    <row r="10" spans="1:16" s="92" customFormat="1" ht="9" customHeight="1">
      <c r="A10" s="124">
        <v>1</v>
      </c>
      <c r="B10" s="124">
        <v>2</v>
      </c>
      <c r="C10" s="121">
        <v>3</v>
      </c>
      <c r="D10" s="122">
        <v>4</v>
      </c>
      <c r="E10" s="122">
        <v>5</v>
      </c>
      <c r="F10" s="120">
        <v>6</v>
      </c>
      <c r="G10" s="122">
        <v>7</v>
      </c>
      <c r="H10" s="122">
        <v>8</v>
      </c>
      <c r="I10" s="120">
        <v>9</v>
      </c>
      <c r="J10" s="122">
        <v>10</v>
      </c>
      <c r="K10" s="122">
        <v>11</v>
      </c>
      <c r="L10" s="120">
        <v>12</v>
      </c>
      <c r="M10" s="122">
        <v>13</v>
      </c>
      <c r="N10" s="122">
        <v>14</v>
      </c>
      <c r="O10" s="120">
        <v>15</v>
      </c>
      <c r="P10" s="123">
        <v>16</v>
      </c>
    </row>
    <row r="11" spans="1:16" s="96" customFormat="1" ht="21" customHeight="1">
      <c r="A11" s="93" t="s">
        <v>158</v>
      </c>
      <c r="B11" s="93"/>
      <c r="C11" s="93"/>
      <c r="D11" s="94" t="s">
        <v>166</v>
      </c>
      <c r="E11" s="95">
        <f>E12</f>
        <v>147249367</v>
      </c>
      <c r="F11" s="95">
        <f aca="true" t="shared" si="0" ref="F11:P11">F12</f>
        <v>147040367</v>
      </c>
      <c r="G11" s="95">
        <f t="shared" si="0"/>
        <v>100235766</v>
      </c>
      <c r="H11" s="95">
        <f t="shared" si="0"/>
        <v>4459812</v>
      </c>
      <c r="I11" s="95">
        <f t="shared" si="0"/>
        <v>0</v>
      </c>
      <c r="J11" s="95">
        <f t="shared" si="0"/>
        <v>7826657</v>
      </c>
      <c r="K11" s="95">
        <f t="shared" si="0"/>
        <v>4527439</v>
      </c>
      <c r="L11" s="95">
        <f t="shared" si="0"/>
        <v>3299218</v>
      </c>
      <c r="M11" s="95">
        <f t="shared" si="0"/>
        <v>216340</v>
      </c>
      <c r="N11" s="95">
        <f t="shared" si="0"/>
        <v>23000</v>
      </c>
      <c r="O11" s="95">
        <f t="shared" si="0"/>
        <v>4527439</v>
      </c>
      <c r="P11" s="95">
        <f t="shared" si="0"/>
        <v>155076024</v>
      </c>
    </row>
    <row r="12" spans="1:16" s="92" customFormat="1" ht="14.25">
      <c r="A12" s="93" t="s">
        <v>156</v>
      </c>
      <c r="B12" s="93"/>
      <c r="C12" s="93"/>
      <c r="D12" s="94" t="s">
        <v>166</v>
      </c>
      <c r="E12" s="97">
        <f>SUM(E13:E62)</f>
        <v>147249367</v>
      </c>
      <c r="F12" s="97">
        <f aca="true" t="shared" si="1" ref="F12:P12">SUM(F13:F62)</f>
        <v>147040367</v>
      </c>
      <c r="G12" s="97">
        <f t="shared" si="1"/>
        <v>100235766</v>
      </c>
      <c r="H12" s="97">
        <f t="shared" si="1"/>
        <v>4459812</v>
      </c>
      <c r="I12" s="97">
        <f t="shared" si="1"/>
        <v>0</v>
      </c>
      <c r="J12" s="97">
        <f t="shared" si="1"/>
        <v>7826657</v>
      </c>
      <c r="K12" s="97">
        <f t="shared" si="1"/>
        <v>4527439</v>
      </c>
      <c r="L12" s="97">
        <f t="shared" si="1"/>
        <v>3299218</v>
      </c>
      <c r="M12" s="97">
        <f t="shared" si="1"/>
        <v>216340</v>
      </c>
      <c r="N12" s="97">
        <f t="shared" si="1"/>
        <v>23000</v>
      </c>
      <c r="O12" s="97">
        <f t="shared" si="1"/>
        <v>4527439</v>
      </c>
      <c r="P12" s="97">
        <f t="shared" si="1"/>
        <v>155076024</v>
      </c>
    </row>
    <row r="13" spans="1:16" s="92" customFormat="1" ht="90">
      <c r="A13" s="93" t="s">
        <v>63</v>
      </c>
      <c r="B13" s="98" t="s">
        <v>64</v>
      </c>
      <c r="C13" s="98" t="s">
        <v>107</v>
      </c>
      <c r="D13" s="99" t="s">
        <v>65</v>
      </c>
      <c r="E13" s="101">
        <f aca="true" t="shared" si="2" ref="E13:E28">F13</f>
        <v>18535408</v>
      </c>
      <c r="F13" s="101">
        <v>18535408</v>
      </c>
      <c r="G13" s="101">
        <v>14279896</v>
      </c>
      <c r="H13" s="101">
        <v>351100</v>
      </c>
      <c r="I13" s="97"/>
      <c r="J13" s="97"/>
      <c r="K13" s="97"/>
      <c r="L13" s="97"/>
      <c r="M13" s="97"/>
      <c r="N13" s="97"/>
      <c r="O13" s="97"/>
      <c r="P13" s="97">
        <f aca="true" t="shared" si="3" ref="P13:P28">E13+J13</f>
        <v>18535408</v>
      </c>
    </row>
    <row r="14" spans="1:16" s="92" customFormat="1" ht="30">
      <c r="A14" s="93" t="s">
        <v>179</v>
      </c>
      <c r="B14" s="98" t="s">
        <v>113</v>
      </c>
      <c r="C14" s="98" t="s">
        <v>172</v>
      </c>
      <c r="D14" s="99" t="s">
        <v>186</v>
      </c>
      <c r="E14" s="101">
        <f t="shared" si="2"/>
        <v>226600</v>
      </c>
      <c r="F14" s="101">
        <v>226600</v>
      </c>
      <c r="G14" s="97"/>
      <c r="H14" s="97"/>
      <c r="I14" s="97"/>
      <c r="J14" s="97"/>
      <c r="K14" s="97"/>
      <c r="L14" s="97"/>
      <c r="M14" s="97"/>
      <c r="N14" s="97"/>
      <c r="O14" s="97"/>
      <c r="P14" s="97">
        <f t="shared" si="3"/>
        <v>226600</v>
      </c>
    </row>
    <row r="15" spans="1:18" s="92" customFormat="1" ht="15">
      <c r="A15" s="93" t="s">
        <v>236</v>
      </c>
      <c r="B15" s="102">
        <v>1010</v>
      </c>
      <c r="C15" s="98" t="s">
        <v>114</v>
      </c>
      <c r="D15" s="99" t="s">
        <v>91</v>
      </c>
      <c r="E15" s="101">
        <f t="shared" si="2"/>
        <v>424977</v>
      </c>
      <c r="F15" s="195">
        <v>424977</v>
      </c>
      <c r="G15" s="101">
        <v>310987</v>
      </c>
      <c r="H15" s="101"/>
      <c r="I15" s="97"/>
      <c r="J15" s="97">
        <v>20000</v>
      </c>
      <c r="K15" s="97"/>
      <c r="L15" s="97">
        <v>20000</v>
      </c>
      <c r="M15" s="97"/>
      <c r="N15" s="97"/>
      <c r="O15" s="97"/>
      <c r="P15" s="97">
        <f t="shared" si="3"/>
        <v>444977</v>
      </c>
      <c r="R15" s="194"/>
    </row>
    <row r="16" spans="1:18" s="92" customFormat="1" ht="15">
      <c r="A16" s="93" t="s">
        <v>279</v>
      </c>
      <c r="B16" s="102">
        <v>1010</v>
      </c>
      <c r="C16" s="98" t="s">
        <v>114</v>
      </c>
      <c r="D16" s="99" t="s">
        <v>91</v>
      </c>
      <c r="E16" s="101">
        <f t="shared" si="2"/>
        <v>2869138</v>
      </c>
      <c r="F16" s="195">
        <v>2869138</v>
      </c>
      <c r="G16" s="101">
        <v>1983540</v>
      </c>
      <c r="H16" s="101">
        <v>92318</v>
      </c>
      <c r="I16" s="97"/>
      <c r="J16" s="97">
        <v>420000</v>
      </c>
      <c r="K16" s="97"/>
      <c r="L16" s="97">
        <v>420000</v>
      </c>
      <c r="M16" s="97"/>
      <c r="N16" s="97"/>
      <c r="O16" s="97"/>
      <c r="P16" s="97">
        <f t="shared" si="3"/>
        <v>3289138</v>
      </c>
      <c r="R16" s="194"/>
    </row>
    <row r="17" spans="1:16" s="92" customFormat="1" ht="15">
      <c r="A17" s="93" t="s">
        <v>280</v>
      </c>
      <c r="B17" s="102">
        <v>1010</v>
      </c>
      <c r="C17" s="98" t="s">
        <v>114</v>
      </c>
      <c r="D17" s="99" t="s">
        <v>91</v>
      </c>
      <c r="E17" s="101">
        <f t="shared" si="2"/>
        <v>1617600</v>
      </c>
      <c r="F17" s="195">
        <v>1617600</v>
      </c>
      <c r="G17" s="101">
        <v>1094434</v>
      </c>
      <c r="H17" s="101">
        <v>59912</v>
      </c>
      <c r="I17" s="97"/>
      <c r="J17" s="97">
        <v>71700</v>
      </c>
      <c r="K17" s="97"/>
      <c r="L17" s="97">
        <v>71700</v>
      </c>
      <c r="M17" s="97"/>
      <c r="N17" s="97"/>
      <c r="O17" s="97"/>
      <c r="P17" s="97">
        <f t="shared" si="3"/>
        <v>1689300</v>
      </c>
    </row>
    <row r="18" spans="1:16" s="92" customFormat="1" ht="15">
      <c r="A18" s="93" t="s">
        <v>281</v>
      </c>
      <c r="B18" s="102">
        <v>1010</v>
      </c>
      <c r="C18" s="98" t="s">
        <v>114</v>
      </c>
      <c r="D18" s="99" t="s">
        <v>91</v>
      </c>
      <c r="E18" s="101">
        <f t="shared" si="2"/>
        <v>4460909</v>
      </c>
      <c r="F18" s="195">
        <f>4434250+26659</f>
        <v>4460909</v>
      </c>
      <c r="G18" s="101">
        <v>3067706</v>
      </c>
      <c r="H18" s="101">
        <v>141180</v>
      </c>
      <c r="I18" s="97"/>
      <c r="J18" s="97">
        <f>11548+480000</f>
        <v>491548</v>
      </c>
      <c r="K18" s="97">
        <v>11548</v>
      </c>
      <c r="L18" s="97">
        <v>480000</v>
      </c>
      <c r="M18" s="97"/>
      <c r="N18" s="97"/>
      <c r="O18" s="97">
        <v>11548</v>
      </c>
      <c r="P18" s="97">
        <f t="shared" si="3"/>
        <v>4952457</v>
      </c>
    </row>
    <row r="19" spans="1:16" s="92" customFormat="1" ht="15">
      <c r="A19" s="93" t="s">
        <v>282</v>
      </c>
      <c r="B19" s="102">
        <v>1010</v>
      </c>
      <c r="C19" s="98" t="s">
        <v>114</v>
      </c>
      <c r="D19" s="99" t="s">
        <v>91</v>
      </c>
      <c r="E19" s="101">
        <f t="shared" si="2"/>
        <v>8104726</v>
      </c>
      <c r="F19" s="195">
        <f>8028067+26659+50000</f>
        <v>8104726</v>
      </c>
      <c r="G19" s="101">
        <f>5529102+19987+40984</f>
        <v>5590073</v>
      </c>
      <c r="H19" s="101">
        <v>376552</v>
      </c>
      <c r="I19" s="97"/>
      <c r="J19" s="97">
        <f>11548+537895</f>
        <v>549443</v>
      </c>
      <c r="K19" s="97">
        <v>11548</v>
      </c>
      <c r="L19" s="97">
        <v>537895</v>
      </c>
      <c r="M19" s="97">
        <v>24340</v>
      </c>
      <c r="N19" s="97"/>
      <c r="O19" s="97">
        <v>11548</v>
      </c>
      <c r="P19" s="97">
        <f t="shared" si="3"/>
        <v>8654169</v>
      </c>
    </row>
    <row r="20" spans="1:16" s="92" customFormat="1" ht="15">
      <c r="A20" s="93" t="s">
        <v>283</v>
      </c>
      <c r="B20" s="102">
        <v>1010</v>
      </c>
      <c r="C20" s="98" t="s">
        <v>114</v>
      </c>
      <c r="D20" s="99" t="s">
        <v>91</v>
      </c>
      <c r="E20" s="101">
        <f t="shared" si="2"/>
        <v>6088696</v>
      </c>
      <c r="F20" s="195">
        <f>5964475+24221+50000+50000</f>
        <v>6088696</v>
      </c>
      <c r="G20" s="101">
        <f>3688000+17987+40984+40984</f>
        <v>3787955</v>
      </c>
      <c r="H20" s="101">
        <v>342988</v>
      </c>
      <c r="I20" s="97"/>
      <c r="J20" s="97">
        <f>11548+292619</f>
        <v>304167</v>
      </c>
      <c r="K20" s="97">
        <v>11548</v>
      </c>
      <c r="L20" s="97">
        <v>292619</v>
      </c>
      <c r="M20" s="97"/>
      <c r="N20" s="97"/>
      <c r="O20" s="97">
        <v>11548</v>
      </c>
      <c r="P20" s="97">
        <f t="shared" si="3"/>
        <v>6392863</v>
      </c>
    </row>
    <row r="21" spans="1:16" s="92" customFormat="1" ht="30">
      <c r="A21" s="93" t="s">
        <v>400</v>
      </c>
      <c r="B21" s="102">
        <v>1021</v>
      </c>
      <c r="C21" s="98" t="s">
        <v>115</v>
      </c>
      <c r="D21" s="99" t="s">
        <v>401</v>
      </c>
      <c r="E21" s="101">
        <f t="shared" si="2"/>
        <v>7230389</v>
      </c>
      <c r="F21" s="195">
        <v>7230389</v>
      </c>
      <c r="G21" s="101">
        <v>4069894</v>
      </c>
      <c r="H21" s="101">
        <v>856780</v>
      </c>
      <c r="I21" s="97"/>
      <c r="J21" s="97">
        <f>34644+728240</f>
        <v>762884</v>
      </c>
      <c r="K21" s="97">
        <v>34644</v>
      </c>
      <c r="L21" s="97">
        <v>728240</v>
      </c>
      <c r="M21" s="97">
        <v>92000</v>
      </c>
      <c r="N21" s="97"/>
      <c r="O21" s="97">
        <v>34644</v>
      </c>
      <c r="P21" s="97">
        <f t="shared" si="3"/>
        <v>7993273</v>
      </c>
    </row>
    <row r="22" spans="1:16" s="92" customFormat="1" ht="30">
      <c r="A22" s="93" t="s">
        <v>402</v>
      </c>
      <c r="B22" s="102">
        <v>1031</v>
      </c>
      <c r="C22" s="98" t="s">
        <v>115</v>
      </c>
      <c r="D22" s="99" t="s">
        <v>401</v>
      </c>
      <c r="E22" s="101">
        <f t="shared" si="2"/>
        <v>20422871</v>
      </c>
      <c r="F22" s="195">
        <v>20422871</v>
      </c>
      <c r="G22" s="101">
        <v>16740058</v>
      </c>
      <c r="H22" s="101"/>
      <c r="I22" s="97"/>
      <c r="J22" s="97"/>
      <c r="K22" s="97"/>
      <c r="L22" s="97"/>
      <c r="M22" s="97"/>
      <c r="N22" s="97"/>
      <c r="O22" s="97"/>
      <c r="P22" s="97">
        <f t="shared" si="3"/>
        <v>20422871</v>
      </c>
    </row>
    <row r="23" spans="1:16" s="92" customFormat="1" ht="30">
      <c r="A23" s="93" t="s">
        <v>403</v>
      </c>
      <c r="B23" s="102">
        <v>1021</v>
      </c>
      <c r="C23" s="98" t="s">
        <v>115</v>
      </c>
      <c r="D23" s="99" t="s">
        <v>401</v>
      </c>
      <c r="E23" s="101">
        <f t="shared" si="2"/>
        <v>4543450</v>
      </c>
      <c r="F23" s="195">
        <v>4543450</v>
      </c>
      <c r="G23" s="101">
        <v>2588069</v>
      </c>
      <c r="H23" s="101">
        <v>439994</v>
      </c>
      <c r="I23" s="97"/>
      <c r="J23" s="97">
        <f>17322+300800</f>
        <v>318122</v>
      </c>
      <c r="K23" s="97">
        <v>17322</v>
      </c>
      <c r="L23" s="97">
        <v>300800</v>
      </c>
      <c r="M23" s="97"/>
      <c r="N23" s="97"/>
      <c r="O23" s="97">
        <v>17322</v>
      </c>
      <c r="P23" s="97">
        <f t="shared" si="3"/>
        <v>4861572</v>
      </c>
    </row>
    <row r="24" spans="1:16" s="92" customFormat="1" ht="30">
      <c r="A24" s="93" t="s">
        <v>405</v>
      </c>
      <c r="B24" s="102">
        <v>1031</v>
      </c>
      <c r="C24" s="98" t="s">
        <v>115</v>
      </c>
      <c r="D24" s="99" t="s">
        <v>401</v>
      </c>
      <c r="E24" s="101">
        <f t="shared" si="2"/>
        <v>11742618</v>
      </c>
      <c r="F24" s="195">
        <v>11742618</v>
      </c>
      <c r="G24" s="101">
        <v>9625097</v>
      </c>
      <c r="H24" s="101"/>
      <c r="I24" s="97"/>
      <c r="J24" s="97"/>
      <c r="K24" s="97"/>
      <c r="L24" s="97"/>
      <c r="M24" s="97"/>
      <c r="N24" s="97"/>
      <c r="O24" s="97"/>
      <c r="P24" s="97">
        <f t="shared" si="3"/>
        <v>11742618</v>
      </c>
    </row>
    <row r="25" spans="1:16" s="92" customFormat="1" ht="30">
      <c r="A25" s="93" t="s">
        <v>406</v>
      </c>
      <c r="B25" s="102">
        <v>1021</v>
      </c>
      <c r="C25" s="98" t="s">
        <v>115</v>
      </c>
      <c r="D25" s="99" t="s">
        <v>401</v>
      </c>
      <c r="E25" s="101">
        <f t="shared" si="2"/>
        <v>2625376</v>
      </c>
      <c r="F25" s="195">
        <v>2625376</v>
      </c>
      <c r="G25" s="101">
        <v>1576138</v>
      </c>
      <c r="H25" s="101">
        <v>444560</v>
      </c>
      <c r="I25" s="97"/>
      <c r="J25" s="97">
        <v>35000</v>
      </c>
      <c r="K25" s="97"/>
      <c r="L25" s="97">
        <v>35000</v>
      </c>
      <c r="M25" s="97"/>
      <c r="N25" s="97"/>
      <c r="O25" s="97"/>
      <c r="P25" s="97">
        <f t="shared" si="3"/>
        <v>2660376</v>
      </c>
    </row>
    <row r="26" spans="1:16" s="92" customFormat="1" ht="30">
      <c r="A26" s="93" t="s">
        <v>404</v>
      </c>
      <c r="B26" s="102">
        <v>1031</v>
      </c>
      <c r="C26" s="98" t="s">
        <v>115</v>
      </c>
      <c r="D26" s="99" t="s">
        <v>401</v>
      </c>
      <c r="E26" s="101">
        <f t="shared" si="2"/>
        <v>4557637</v>
      </c>
      <c r="F26" s="195">
        <v>4557637</v>
      </c>
      <c r="G26" s="101">
        <v>3735768</v>
      </c>
      <c r="H26" s="101"/>
      <c r="I26" s="97"/>
      <c r="J26" s="97"/>
      <c r="K26" s="97"/>
      <c r="L26" s="97"/>
      <c r="M26" s="97"/>
      <c r="N26" s="97"/>
      <c r="O26" s="97"/>
      <c r="P26" s="97">
        <f t="shared" si="3"/>
        <v>4557637</v>
      </c>
    </row>
    <row r="27" spans="1:16" s="92" customFormat="1" ht="30">
      <c r="A27" s="93" t="s">
        <v>407</v>
      </c>
      <c r="B27" s="102">
        <v>1021</v>
      </c>
      <c r="C27" s="98" t="s">
        <v>115</v>
      </c>
      <c r="D27" s="99" t="s">
        <v>401</v>
      </c>
      <c r="E27" s="101">
        <f t="shared" si="2"/>
        <v>6511651</v>
      </c>
      <c r="F27" s="195">
        <v>6511651</v>
      </c>
      <c r="G27" s="101">
        <v>3594575</v>
      </c>
      <c r="H27" s="101">
        <v>996360</v>
      </c>
      <c r="I27" s="97"/>
      <c r="J27" s="97">
        <v>117964</v>
      </c>
      <c r="K27" s="97"/>
      <c r="L27" s="97">
        <v>117964</v>
      </c>
      <c r="M27" s="97"/>
      <c r="N27" s="97"/>
      <c r="O27" s="97"/>
      <c r="P27" s="97">
        <f t="shared" si="3"/>
        <v>6629615</v>
      </c>
    </row>
    <row r="28" spans="1:16" s="92" customFormat="1" ht="30">
      <c r="A28" s="93" t="s">
        <v>408</v>
      </c>
      <c r="B28" s="102">
        <v>1031</v>
      </c>
      <c r="C28" s="98" t="s">
        <v>115</v>
      </c>
      <c r="D28" s="99" t="s">
        <v>401</v>
      </c>
      <c r="E28" s="101">
        <f t="shared" si="2"/>
        <v>16691674</v>
      </c>
      <c r="F28" s="195">
        <v>16691674</v>
      </c>
      <c r="G28" s="101">
        <v>13681700</v>
      </c>
      <c r="H28" s="101"/>
      <c r="I28" s="97"/>
      <c r="J28" s="97"/>
      <c r="K28" s="97"/>
      <c r="L28" s="97"/>
      <c r="M28" s="97"/>
      <c r="N28" s="97"/>
      <c r="O28" s="97"/>
      <c r="P28" s="97">
        <f t="shared" si="3"/>
        <v>16691674</v>
      </c>
    </row>
    <row r="29" spans="1:16" s="92" customFormat="1" ht="52.5" customHeight="1">
      <c r="A29" s="93" t="s">
        <v>409</v>
      </c>
      <c r="B29" s="102">
        <v>1070</v>
      </c>
      <c r="C29" s="98" t="s">
        <v>116</v>
      </c>
      <c r="D29" s="99" t="s">
        <v>176</v>
      </c>
      <c r="E29" s="101">
        <f>F29</f>
        <v>4050689</v>
      </c>
      <c r="F29" s="195">
        <v>4050689</v>
      </c>
      <c r="G29" s="101">
        <v>3155979</v>
      </c>
      <c r="H29" s="101">
        <v>66084</v>
      </c>
      <c r="I29" s="101"/>
      <c r="J29" s="101"/>
      <c r="K29" s="101"/>
      <c r="L29" s="101"/>
      <c r="M29" s="101"/>
      <c r="N29" s="101"/>
      <c r="O29" s="101"/>
      <c r="P29" s="97">
        <f aca="true" t="shared" si="4" ref="P29:P34">E29+J29</f>
        <v>4050689</v>
      </c>
    </row>
    <row r="30" spans="1:16" s="92" customFormat="1" ht="30">
      <c r="A30" s="93" t="s">
        <v>410</v>
      </c>
      <c r="B30" s="102">
        <v>1141</v>
      </c>
      <c r="C30" s="98" t="s">
        <v>117</v>
      </c>
      <c r="D30" s="99" t="s">
        <v>191</v>
      </c>
      <c r="E30" s="101">
        <f>F30</f>
        <v>4307318</v>
      </c>
      <c r="F30" s="195">
        <v>4307318</v>
      </c>
      <c r="G30" s="101">
        <v>2058476</v>
      </c>
      <c r="H30" s="101">
        <v>165427</v>
      </c>
      <c r="I30" s="101"/>
      <c r="J30" s="101"/>
      <c r="K30" s="101"/>
      <c r="L30" s="101"/>
      <c r="M30" s="101"/>
      <c r="N30" s="101"/>
      <c r="O30" s="101"/>
      <c r="P30" s="97">
        <f t="shared" si="4"/>
        <v>4307318</v>
      </c>
    </row>
    <row r="31" spans="1:16" s="92" customFormat="1" ht="45">
      <c r="A31" s="93" t="s">
        <v>411</v>
      </c>
      <c r="B31" s="102">
        <v>1151</v>
      </c>
      <c r="C31" s="98" t="s">
        <v>117</v>
      </c>
      <c r="D31" s="99" t="s">
        <v>413</v>
      </c>
      <c r="E31" s="101">
        <f>F31</f>
        <v>242999</v>
      </c>
      <c r="F31" s="195">
        <v>242999</v>
      </c>
      <c r="G31" s="101">
        <v>143793</v>
      </c>
      <c r="H31" s="101"/>
      <c r="I31" s="101"/>
      <c r="J31" s="101"/>
      <c r="K31" s="101"/>
      <c r="L31" s="101"/>
      <c r="M31" s="101"/>
      <c r="N31" s="101"/>
      <c r="O31" s="101"/>
      <c r="P31" s="97">
        <f t="shared" si="4"/>
        <v>242999</v>
      </c>
    </row>
    <row r="32" spans="1:16" s="92" customFormat="1" ht="45">
      <c r="A32" s="93" t="s">
        <v>412</v>
      </c>
      <c r="B32" s="102">
        <v>1152</v>
      </c>
      <c r="C32" s="98" t="s">
        <v>117</v>
      </c>
      <c r="D32" s="99" t="s">
        <v>414</v>
      </c>
      <c r="E32" s="101">
        <v>2026100</v>
      </c>
      <c r="F32" s="195">
        <v>2026100</v>
      </c>
      <c r="G32" s="101">
        <v>1660734</v>
      </c>
      <c r="H32" s="101"/>
      <c r="I32" s="101"/>
      <c r="J32" s="101"/>
      <c r="K32" s="101"/>
      <c r="L32" s="101"/>
      <c r="M32" s="101"/>
      <c r="N32" s="101"/>
      <c r="O32" s="101"/>
      <c r="P32" s="97">
        <f t="shared" si="4"/>
        <v>2026100</v>
      </c>
    </row>
    <row r="33" spans="1:16" s="92" customFormat="1" ht="30">
      <c r="A33" s="93" t="s">
        <v>311</v>
      </c>
      <c r="B33" s="102">
        <v>2010</v>
      </c>
      <c r="C33" s="98" t="s">
        <v>340</v>
      </c>
      <c r="D33" s="99" t="s">
        <v>312</v>
      </c>
      <c r="E33" s="101">
        <v>1915000</v>
      </c>
      <c r="F33" s="101">
        <v>1915000</v>
      </c>
      <c r="G33" s="101"/>
      <c r="H33" s="101"/>
      <c r="I33" s="101"/>
      <c r="J33" s="101">
        <v>400000</v>
      </c>
      <c r="K33" s="101">
        <v>400000</v>
      </c>
      <c r="L33" s="101"/>
      <c r="M33" s="101"/>
      <c r="N33" s="101"/>
      <c r="O33" s="101">
        <v>400000</v>
      </c>
      <c r="P33" s="97">
        <f t="shared" si="4"/>
        <v>2315000</v>
      </c>
    </row>
    <row r="34" spans="1:16" s="92" customFormat="1" ht="60">
      <c r="A34" s="93" t="s">
        <v>69</v>
      </c>
      <c r="B34" s="98" t="s">
        <v>70</v>
      </c>
      <c r="C34" s="98" t="s">
        <v>193</v>
      </c>
      <c r="D34" s="99" t="s">
        <v>71</v>
      </c>
      <c r="E34" s="101">
        <v>913865</v>
      </c>
      <c r="F34" s="189">
        <v>913865</v>
      </c>
      <c r="G34" s="101"/>
      <c r="H34" s="101"/>
      <c r="I34" s="97"/>
      <c r="J34" s="97"/>
      <c r="K34" s="97"/>
      <c r="L34" s="97"/>
      <c r="M34" s="97"/>
      <c r="N34" s="97"/>
      <c r="O34" s="97"/>
      <c r="P34" s="97">
        <f t="shared" si="4"/>
        <v>913865</v>
      </c>
    </row>
    <row r="35" spans="1:16" s="92" customFormat="1" ht="43.5" customHeight="1">
      <c r="A35" s="93" t="s">
        <v>287</v>
      </c>
      <c r="B35" s="98" t="s">
        <v>289</v>
      </c>
      <c r="C35" s="98" t="s">
        <v>72</v>
      </c>
      <c r="D35" s="99" t="s">
        <v>288</v>
      </c>
      <c r="E35" s="101">
        <v>355500</v>
      </c>
      <c r="F35" s="189">
        <v>355500</v>
      </c>
      <c r="G35" s="101"/>
      <c r="H35" s="101"/>
      <c r="I35" s="97"/>
      <c r="J35" s="97"/>
      <c r="K35" s="97"/>
      <c r="L35" s="97"/>
      <c r="M35" s="97"/>
      <c r="N35" s="97"/>
      <c r="O35" s="97"/>
      <c r="P35" s="97">
        <f>E35+J35</f>
        <v>355500</v>
      </c>
    </row>
    <row r="36" spans="1:16" s="92" customFormat="1" ht="30">
      <c r="A36" s="93" t="s">
        <v>188</v>
      </c>
      <c r="B36" s="98" t="s">
        <v>189</v>
      </c>
      <c r="C36" s="98" t="s">
        <v>72</v>
      </c>
      <c r="D36" s="99" t="s">
        <v>190</v>
      </c>
      <c r="E36" s="101">
        <v>130200</v>
      </c>
      <c r="F36" s="101">
        <v>130200</v>
      </c>
      <c r="G36" s="101"/>
      <c r="H36" s="101"/>
      <c r="I36" s="97"/>
      <c r="J36" s="97"/>
      <c r="K36" s="97"/>
      <c r="L36" s="97"/>
      <c r="M36" s="97"/>
      <c r="N36" s="97"/>
      <c r="O36" s="97"/>
      <c r="P36" s="97">
        <f aca="true" t="shared" si="5" ref="P36:P47">E36+J36</f>
        <v>130200</v>
      </c>
    </row>
    <row r="37" spans="1:16" s="92" customFormat="1" ht="75">
      <c r="A37" s="93" t="s">
        <v>110</v>
      </c>
      <c r="B37" s="98" t="s">
        <v>122</v>
      </c>
      <c r="C37" s="98" t="s">
        <v>108</v>
      </c>
      <c r="D37" s="99" t="s">
        <v>168</v>
      </c>
      <c r="E37" s="101">
        <f>F37</f>
        <v>5393116</v>
      </c>
      <c r="F37" s="101">
        <v>5393116</v>
      </c>
      <c r="G37" s="101">
        <v>4351808</v>
      </c>
      <c r="H37" s="101">
        <v>42700</v>
      </c>
      <c r="I37" s="97"/>
      <c r="J37" s="97">
        <v>230000</v>
      </c>
      <c r="K37" s="97"/>
      <c r="L37" s="192">
        <v>230000</v>
      </c>
      <c r="M37" s="97">
        <v>100000</v>
      </c>
      <c r="N37" s="97">
        <v>23000</v>
      </c>
      <c r="O37" s="97"/>
      <c r="P37" s="97">
        <f t="shared" si="5"/>
        <v>5623116</v>
      </c>
    </row>
    <row r="38" spans="1:16" s="92" customFormat="1" ht="45">
      <c r="A38" s="93" t="s">
        <v>73</v>
      </c>
      <c r="B38" s="98" t="s">
        <v>74</v>
      </c>
      <c r="C38" s="98" t="s">
        <v>169</v>
      </c>
      <c r="D38" s="99" t="s">
        <v>75</v>
      </c>
      <c r="E38" s="101">
        <f>F38</f>
        <v>674569</v>
      </c>
      <c r="F38" s="101">
        <v>674569</v>
      </c>
      <c r="G38" s="101">
        <v>522597</v>
      </c>
      <c r="H38" s="97"/>
      <c r="I38" s="97"/>
      <c r="J38" s="97"/>
      <c r="K38" s="97"/>
      <c r="L38" s="97"/>
      <c r="M38" s="97"/>
      <c r="N38" s="97"/>
      <c r="O38" s="97"/>
      <c r="P38" s="97">
        <f t="shared" si="5"/>
        <v>674569</v>
      </c>
    </row>
    <row r="39" spans="1:16" s="92" customFormat="1" ht="60">
      <c r="A39" s="93" t="s">
        <v>290</v>
      </c>
      <c r="B39" s="102">
        <v>3131</v>
      </c>
      <c r="C39" s="98" t="s">
        <v>169</v>
      </c>
      <c r="D39" s="99" t="s">
        <v>196</v>
      </c>
      <c r="E39" s="101">
        <v>15000</v>
      </c>
      <c r="F39" s="101">
        <v>15000</v>
      </c>
      <c r="G39" s="101"/>
      <c r="H39" s="101"/>
      <c r="I39" s="101"/>
      <c r="J39" s="101"/>
      <c r="K39" s="101"/>
      <c r="L39" s="101"/>
      <c r="M39" s="101"/>
      <c r="N39" s="101"/>
      <c r="O39" s="101"/>
      <c r="P39" s="97">
        <f t="shared" si="5"/>
        <v>15000</v>
      </c>
    </row>
    <row r="40" spans="1:16" s="92" customFormat="1" ht="30">
      <c r="A40" s="93" t="s">
        <v>180</v>
      </c>
      <c r="B40" s="98" t="s">
        <v>181</v>
      </c>
      <c r="C40" s="98" t="s">
        <v>167</v>
      </c>
      <c r="D40" s="99" t="s">
        <v>182</v>
      </c>
      <c r="E40" s="101">
        <v>440000</v>
      </c>
      <c r="F40" s="101">
        <v>440000</v>
      </c>
      <c r="G40" s="97"/>
      <c r="H40" s="97"/>
      <c r="I40" s="97"/>
      <c r="J40" s="97"/>
      <c r="K40" s="97"/>
      <c r="L40" s="97"/>
      <c r="M40" s="97"/>
      <c r="N40" s="97"/>
      <c r="O40" s="97"/>
      <c r="P40" s="97">
        <f t="shared" si="5"/>
        <v>440000</v>
      </c>
    </row>
    <row r="41" spans="1:16" s="92" customFormat="1" ht="30">
      <c r="A41" s="93" t="s">
        <v>245</v>
      </c>
      <c r="B41" s="98" t="s">
        <v>246</v>
      </c>
      <c r="C41" s="98" t="s">
        <v>247</v>
      </c>
      <c r="D41" s="183" t="s">
        <v>248</v>
      </c>
      <c r="E41" s="101">
        <v>50000</v>
      </c>
      <c r="F41" s="101">
        <v>50000</v>
      </c>
      <c r="G41" s="97"/>
      <c r="H41" s="97"/>
      <c r="I41" s="97"/>
      <c r="J41" s="97"/>
      <c r="K41" s="97"/>
      <c r="L41" s="97"/>
      <c r="M41" s="97"/>
      <c r="N41" s="97"/>
      <c r="O41" s="97"/>
      <c r="P41" s="97">
        <f t="shared" si="5"/>
        <v>50000</v>
      </c>
    </row>
    <row r="42" spans="1:16" s="92" customFormat="1" ht="45">
      <c r="A42" s="93" t="s">
        <v>293</v>
      </c>
      <c r="B42" s="102">
        <v>5011</v>
      </c>
      <c r="C42" s="98" t="s">
        <v>118</v>
      </c>
      <c r="D42" s="99" t="s">
        <v>5</v>
      </c>
      <c r="E42" s="101">
        <v>50000</v>
      </c>
      <c r="F42" s="101">
        <v>50000</v>
      </c>
      <c r="G42" s="97"/>
      <c r="H42" s="97"/>
      <c r="I42" s="97"/>
      <c r="J42" s="97"/>
      <c r="K42" s="97"/>
      <c r="L42" s="97"/>
      <c r="M42" s="97"/>
      <c r="N42" s="97"/>
      <c r="O42" s="97"/>
      <c r="P42" s="97">
        <f t="shared" si="5"/>
        <v>50000</v>
      </c>
    </row>
    <row r="43" spans="1:16" s="92" customFormat="1" ht="45">
      <c r="A43" s="93" t="s">
        <v>292</v>
      </c>
      <c r="B43" s="102">
        <v>5012</v>
      </c>
      <c r="C43" s="98" t="s">
        <v>118</v>
      </c>
      <c r="D43" s="99" t="s">
        <v>123</v>
      </c>
      <c r="E43" s="101">
        <v>19780</v>
      </c>
      <c r="F43" s="101">
        <v>19780</v>
      </c>
      <c r="G43" s="97"/>
      <c r="H43" s="97"/>
      <c r="I43" s="97"/>
      <c r="J43" s="97"/>
      <c r="K43" s="97"/>
      <c r="L43" s="97"/>
      <c r="M43" s="97"/>
      <c r="N43" s="97"/>
      <c r="O43" s="97"/>
      <c r="P43" s="97">
        <f t="shared" si="5"/>
        <v>19780</v>
      </c>
    </row>
    <row r="44" spans="1:16" s="92" customFormat="1" ht="45">
      <c r="A44" s="93" t="s">
        <v>291</v>
      </c>
      <c r="B44" s="102">
        <v>5031</v>
      </c>
      <c r="C44" s="98" t="s">
        <v>118</v>
      </c>
      <c r="D44" s="99" t="s">
        <v>177</v>
      </c>
      <c r="E44" s="101">
        <f>F44</f>
        <v>1809691</v>
      </c>
      <c r="F44" s="101">
        <v>1809691</v>
      </c>
      <c r="G44" s="101">
        <v>1401743</v>
      </c>
      <c r="H44" s="101">
        <v>22064</v>
      </c>
      <c r="I44" s="101"/>
      <c r="J44" s="101"/>
      <c r="K44" s="101"/>
      <c r="L44" s="101"/>
      <c r="M44" s="101"/>
      <c r="N44" s="101"/>
      <c r="O44" s="101"/>
      <c r="P44" s="97">
        <f t="shared" si="5"/>
        <v>1809691</v>
      </c>
    </row>
    <row r="45" spans="1:16" s="92" customFormat="1" ht="81.75" customHeight="1">
      <c r="A45" s="93" t="s">
        <v>394</v>
      </c>
      <c r="B45" s="102">
        <v>5051</v>
      </c>
      <c r="C45" s="98" t="s">
        <v>118</v>
      </c>
      <c r="D45" s="99" t="s">
        <v>395</v>
      </c>
      <c r="E45" s="101">
        <v>20000</v>
      </c>
      <c r="F45" s="101">
        <v>20000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97">
        <v>20000</v>
      </c>
    </row>
    <row r="46" spans="1:16" s="92" customFormat="1" ht="39.75" customHeight="1">
      <c r="A46" s="93" t="s">
        <v>230</v>
      </c>
      <c r="B46" s="98" t="s">
        <v>231</v>
      </c>
      <c r="C46" s="98" t="s">
        <v>170</v>
      </c>
      <c r="D46" s="99" t="s">
        <v>232</v>
      </c>
      <c r="E46" s="101">
        <f>F46</f>
        <v>20600</v>
      </c>
      <c r="F46" s="101">
        <v>20600</v>
      </c>
      <c r="G46" s="101"/>
      <c r="H46" s="101"/>
      <c r="I46" s="101"/>
      <c r="J46" s="101">
        <v>97000</v>
      </c>
      <c r="K46" s="101">
        <v>97000</v>
      </c>
      <c r="L46" s="101"/>
      <c r="M46" s="101"/>
      <c r="N46" s="101"/>
      <c r="O46" s="101">
        <v>97000</v>
      </c>
      <c r="P46" s="97">
        <f t="shared" si="5"/>
        <v>117600</v>
      </c>
    </row>
    <row r="47" spans="1:16" s="92" customFormat="1" ht="60">
      <c r="A47" s="93" t="s">
        <v>284</v>
      </c>
      <c r="B47" s="98" t="s">
        <v>285</v>
      </c>
      <c r="C47" s="98" t="s">
        <v>170</v>
      </c>
      <c r="D47" s="99" t="s">
        <v>286</v>
      </c>
      <c r="E47" s="101">
        <f>F47</f>
        <v>26200</v>
      </c>
      <c r="F47" s="101">
        <v>26200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97">
        <f t="shared" si="5"/>
        <v>26200</v>
      </c>
    </row>
    <row r="48" spans="1:16" s="92" customFormat="1" ht="30">
      <c r="A48" s="93" t="s">
        <v>76</v>
      </c>
      <c r="B48" s="98" t="s">
        <v>77</v>
      </c>
      <c r="C48" s="98" t="s">
        <v>170</v>
      </c>
      <c r="D48" s="99" t="s">
        <v>78</v>
      </c>
      <c r="E48" s="101">
        <f>F48</f>
        <v>3200000</v>
      </c>
      <c r="F48" s="101">
        <v>3200000</v>
      </c>
      <c r="G48" s="101"/>
      <c r="H48" s="101"/>
      <c r="I48" s="101"/>
      <c r="J48" s="101">
        <v>36400</v>
      </c>
      <c r="K48" s="101">
        <v>36400</v>
      </c>
      <c r="L48" s="101"/>
      <c r="M48" s="101"/>
      <c r="N48" s="101"/>
      <c r="O48" s="101">
        <v>36400</v>
      </c>
      <c r="P48" s="97">
        <f>E48+J48</f>
        <v>3236400</v>
      </c>
    </row>
    <row r="49" spans="1:16" s="92" customFormat="1" ht="45">
      <c r="A49" s="93" t="s">
        <v>84</v>
      </c>
      <c r="B49" s="98" t="s">
        <v>85</v>
      </c>
      <c r="C49" s="98" t="s">
        <v>171</v>
      </c>
      <c r="D49" s="99" t="s">
        <v>195</v>
      </c>
      <c r="E49" s="101">
        <f>F49</f>
        <v>0</v>
      </c>
      <c r="F49" s="101"/>
      <c r="G49" s="101"/>
      <c r="H49" s="101"/>
      <c r="I49" s="101"/>
      <c r="J49" s="101">
        <v>260300</v>
      </c>
      <c r="K49" s="101">
        <v>260300</v>
      </c>
      <c r="L49" s="101"/>
      <c r="M49" s="101"/>
      <c r="N49" s="101"/>
      <c r="O49" s="101">
        <v>260300</v>
      </c>
      <c r="P49" s="97">
        <f aca="true" t="shared" si="6" ref="P49:P62">E49+J49</f>
        <v>260300</v>
      </c>
    </row>
    <row r="50" spans="1:16" s="92" customFormat="1" ht="52.5" customHeight="1">
      <c r="A50" s="93" t="s">
        <v>183</v>
      </c>
      <c r="B50" s="98" t="s">
        <v>184</v>
      </c>
      <c r="C50" s="98" t="s">
        <v>112</v>
      </c>
      <c r="D50" s="99" t="s">
        <v>185</v>
      </c>
      <c r="E50" s="101">
        <v>2400000</v>
      </c>
      <c r="F50" s="101">
        <v>2400000</v>
      </c>
      <c r="G50" s="101"/>
      <c r="H50" s="101"/>
      <c r="I50" s="101"/>
      <c r="J50" s="101">
        <f>12000+3625129</f>
        <v>3637129</v>
      </c>
      <c r="K50" s="101">
        <f>12000+3625129</f>
        <v>3637129</v>
      </c>
      <c r="L50" s="187"/>
      <c r="M50" s="101"/>
      <c r="N50" s="101"/>
      <c r="O50" s="101">
        <f>12000+3625129</f>
        <v>3637129</v>
      </c>
      <c r="P50" s="97">
        <f t="shared" si="6"/>
        <v>6037129</v>
      </c>
    </row>
    <row r="51" spans="1:16" s="92" customFormat="1" ht="32.25" customHeight="1">
      <c r="A51" s="93" t="s">
        <v>208</v>
      </c>
      <c r="B51" s="98" t="s">
        <v>209</v>
      </c>
      <c r="C51" s="98" t="s">
        <v>201</v>
      </c>
      <c r="D51" s="99" t="s">
        <v>210</v>
      </c>
      <c r="E51" s="101">
        <v>38368</v>
      </c>
      <c r="F51" s="101">
        <v>38368</v>
      </c>
      <c r="G51" s="101"/>
      <c r="H51" s="101"/>
      <c r="I51" s="101"/>
      <c r="J51" s="101"/>
      <c r="K51" s="101"/>
      <c r="L51" s="188"/>
      <c r="M51" s="101"/>
      <c r="N51" s="101"/>
      <c r="O51" s="101"/>
      <c r="P51" s="97">
        <f t="shared" si="6"/>
        <v>38368</v>
      </c>
    </row>
    <row r="52" spans="1:16" s="92" customFormat="1" ht="46.5" customHeight="1">
      <c r="A52" s="93" t="s">
        <v>86</v>
      </c>
      <c r="B52" s="98" t="s">
        <v>87</v>
      </c>
      <c r="C52" s="98" t="s">
        <v>109</v>
      </c>
      <c r="D52" s="99" t="s">
        <v>194</v>
      </c>
      <c r="E52" s="101">
        <f>F52</f>
        <v>50000</v>
      </c>
      <c r="F52" s="101">
        <v>50000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97">
        <f t="shared" si="6"/>
        <v>50000</v>
      </c>
    </row>
    <row r="53" spans="1:16" s="92" customFormat="1" ht="32.25" customHeight="1">
      <c r="A53" s="93" t="s">
        <v>79</v>
      </c>
      <c r="B53" s="98" t="s">
        <v>80</v>
      </c>
      <c r="C53" s="98" t="s">
        <v>109</v>
      </c>
      <c r="D53" s="99" t="s">
        <v>81</v>
      </c>
      <c r="E53" s="101">
        <f>F53</f>
        <v>226415</v>
      </c>
      <c r="F53" s="101">
        <v>226415</v>
      </c>
      <c r="G53" s="101">
        <v>170711</v>
      </c>
      <c r="H53" s="101">
        <v>4148</v>
      </c>
      <c r="I53" s="101"/>
      <c r="J53" s="101"/>
      <c r="K53" s="101"/>
      <c r="L53" s="101"/>
      <c r="M53" s="101"/>
      <c r="N53" s="101"/>
      <c r="O53" s="101"/>
      <c r="P53" s="97">
        <f t="shared" si="6"/>
        <v>226415</v>
      </c>
    </row>
    <row r="54" spans="1:16" s="92" customFormat="1" ht="32.25" customHeight="1">
      <c r="A54" s="93" t="s">
        <v>66</v>
      </c>
      <c r="B54" s="98" t="s">
        <v>67</v>
      </c>
      <c r="C54" s="98" t="s">
        <v>109</v>
      </c>
      <c r="D54" s="99" t="s">
        <v>68</v>
      </c>
      <c r="E54" s="101">
        <f>F54</f>
        <v>933707</v>
      </c>
      <c r="F54" s="101">
        <v>933707</v>
      </c>
      <c r="G54" s="101">
        <v>676756</v>
      </c>
      <c r="H54" s="101">
        <v>22605</v>
      </c>
      <c r="I54" s="101"/>
      <c r="J54" s="101">
        <v>10000</v>
      </c>
      <c r="K54" s="101">
        <v>10000</v>
      </c>
      <c r="L54" s="101"/>
      <c r="M54" s="101"/>
      <c r="N54" s="101"/>
      <c r="O54" s="101">
        <v>10000</v>
      </c>
      <c r="P54" s="97">
        <f t="shared" si="6"/>
        <v>943707</v>
      </c>
    </row>
    <row r="55" spans="1:16" s="92" customFormat="1" ht="32.25" customHeight="1">
      <c r="A55" s="93" t="s">
        <v>249</v>
      </c>
      <c r="B55" s="98" t="s">
        <v>250</v>
      </c>
      <c r="C55" s="98" t="s">
        <v>212</v>
      </c>
      <c r="D55" s="99" t="s">
        <v>251</v>
      </c>
      <c r="E55" s="101">
        <v>6800</v>
      </c>
      <c r="F55" s="101">
        <v>6800</v>
      </c>
      <c r="G55" s="101"/>
      <c r="H55" s="101"/>
      <c r="I55" s="101"/>
      <c r="J55" s="101"/>
      <c r="K55" s="101"/>
      <c r="L55" s="101"/>
      <c r="M55" s="101"/>
      <c r="N55" s="101"/>
      <c r="O55" s="101"/>
      <c r="P55" s="97">
        <f t="shared" si="6"/>
        <v>6800</v>
      </c>
    </row>
    <row r="56" spans="1:16" s="92" customFormat="1" ht="15">
      <c r="A56" s="93" t="s">
        <v>88</v>
      </c>
      <c r="B56" s="98" t="s">
        <v>89</v>
      </c>
      <c r="C56" s="98" t="s">
        <v>173</v>
      </c>
      <c r="D56" s="99" t="s">
        <v>174</v>
      </c>
      <c r="E56" s="101">
        <f>F56</f>
        <v>0</v>
      </c>
      <c r="F56" s="101"/>
      <c r="G56" s="101"/>
      <c r="H56" s="101"/>
      <c r="I56" s="101"/>
      <c r="J56" s="101">
        <v>65000</v>
      </c>
      <c r="K56" s="101"/>
      <c r="L56" s="101">
        <v>65000</v>
      </c>
      <c r="M56" s="101"/>
      <c r="N56" s="101"/>
      <c r="O56" s="101"/>
      <c r="P56" s="97">
        <f t="shared" si="6"/>
        <v>65000</v>
      </c>
    </row>
    <row r="57" spans="1:16" s="92" customFormat="1" ht="30">
      <c r="A57" s="93" t="s">
        <v>178</v>
      </c>
      <c r="B57" s="98" t="s">
        <v>113</v>
      </c>
      <c r="C57" s="98" t="s">
        <v>172</v>
      </c>
      <c r="D57" s="99" t="s">
        <v>186</v>
      </c>
      <c r="E57" s="101">
        <f>F57</f>
        <v>511230</v>
      </c>
      <c r="F57" s="101">
        <f>357861+153369</f>
        <v>511230</v>
      </c>
      <c r="G57" s="101">
        <v>367279</v>
      </c>
      <c r="H57" s="101">
        <v>35040</v>
      </c>
      <c r="I57" s="101"/>
      <c r="J57" s="101"/>
      <c r="K57" s="101"/>
      <c r="L57" s="101"/>
      <c r="M57" s="101"/>
      <c r="N57" s="101"/>
      <c r="O57" s="101"/>
      <c r="P57" s="97">
        <f>E57+J57</f>
        <v>511230</v>
      </c>
    </row>
    <row r="58" spans="1:16" s="92" customFormat="1" ht="15">
      <c r="A58" s="93" t="s">
        <v>82</v>
      </c>
      <c r="B58" s="98" t="s">
        <v>83</v>
      </c>
      <c r="C58" s="98" t="s">
        <v>172</v>
      </c>
      <c r="D58" s="99" t="s">
        <v>175</v>
      </c>
      <c r="E58" s="101">
        <v>100000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97">
        <f t="shared" si="6"/>
        <v>100000</v>
      </c>
    </row>
    <row r="59" spans="1:16" s="92" customFormat="1" ht="60">
      <c r="A59" s="93" t="s">
        <v>314</v>
      </c>
      <c r="B59" s="98" t="s">
        <v>329</v>
      </c>
      <c r="C59" s="98" t="s">
        <v>113</v>
      </c>
      <c r="D59" s="99" t="s">
        <v>336</v>
      </c>
      <c r="E59" s="101">
        <f>F59</f>
        <v>35000</v>
      </c>
      <c r="F59" s="101">
        <v>35000</v>
      </c>
      <c r="G59" s="101"/>
      <c r="H59" s="101"/>
      <c r="I59" s="101"/>
      <c r="J59" s="101"/>
      <c r="K59" s="101"/>
      <c r="L59" s="101"/>
      <c r="M59" s="101"/>
      <c r="N59" s="101"/>
      <c r="O59" s="101"/>
      <c r="P59" s="97">
        <f t="shared" si="6"/>
        <v>35000</v>
      </c>
    </row>
    <row r="60" spans="1:16" s="92" customFormat="1" ht="30">
      <c r="A60" s="93" t="s">
        <v>337</v>
      </c>
      <c r="B60" s="98" t="s">
        <v>299</v>
      </c>
      <c r="C60" s="98" t="s">
        <v>300</v>
      </c>
      <c r="D60" s="99" t="s">
        <v>298</v>
      </c>
      <c r="E60" s="101">
        <v>121000</v>
      </c>
      <c r="F60" s="101">
        <v>12000</v>
      </c>
      <c r="G60" s="101"/>
      <c r="H60" s="101"/>
      <c r="I60" s="101"/>
      <c r="J60" s="101"/>
      <c r="K60" s="101"/>
      <c r="L60" s="101"/>
      <c r="M60" s="101"/>
      <c r="N60" s="101"/>
      <c r="O60" s="101"/>
      <c r="P60" s="97">
        <f t="shared" si="6"/>
        <v>121000</v>
      </c>
    </row>
    <row r="61" spans="1:16" s="92" customFormat="1" ht="45">
      <c r="A61" s="93" t="s">
        <v>338</v>
      </c>
      <c r="B61" s="98" t="s">
        <v>301</v>
      </c>
      <c r="C61" s="98" t="s">
        <v>300</v>
      </c>
      <c r="D61" s="99" t="s">
        <v>302</v>
      </c>
      <c r="E61" s="101">
        <v>380000</v>
      </c>
      <c r="F61" s="101">
        <v>380000</v>
      </c>
      <c r="G61" s="101"/>
      <c r="H61" s="101"/>
      <c r="I61" s="101"/>
      <c r="J61" s="101"/>
      <c r="K61" s="101"/>
      <c r="L61" s="101"/>
      <c r="M61" s="101"/>
      <c r="N61" s="101"/>
      <c r="O61" s="101"/>
      <c r="P61" s="97">
        <f t="shared" si="6"/>
        <v>380000</v>
      </c>
    </row>
    <row r="62" spans="1:16" s="92" customFormat="1" ht="105">
      <c r="A62" s="93" t="s">
        <v>339</v>
      </c>
      <c r="B62" s="98" t="s">
        <v>296</v>
      </c>
      <c r="C62" s="98" t="s">
        <v>295</v>
      </c>
      <c r="D62" s="99" t="s">
        <v>297</v>
      </c>
      <c r="E62" s="101">
        <f>85500+47000</f>
        <v>132500</v>
      </c>
      <c r="F62" s="101">
        <f>85500+47000</f>
        <v>132500</v>
      </c>
      <c r="G62" s="101"/>
      <c r="H62" s="101"/>
      <c r="I62" s="101"/>
      <c r="J62" s="101"/>
      <c r="K62" s="101"/>
      <c r="L62" s="101"/>
      <c r="M62" s="101"/>
      <c r="N62" s="101"/>
      <c r="O62" s="101"/>
      <c r="P62" s="97">
        <f t="shared" si="6"/>
        <v>132500</v>
      </c>
    </row>
    <row r="63" spans="1:16" s="92" customFormat="1" ht="28.5">
      <c r="A63" s="93" t="s">
        <v>332</v>
      </c>
      <c r="B63" s="102"/>
      <c r="C63" s="98"/>
      <c r="D63" s="103" t="s">
        <v>333</v>
      </c>
      <c r="E63" s="191">
        <f>E64</f>
        <v>10551</v>
      </c>
      <c r="F63" s="191">
        <f aca="true" t="shared" si="7" ref="F63:P64">F64</f>
        <v>10551</v>
      </c>
      <c r="G63" s="191">
        <f t="shared" si="7"/>
        <v>0</v>
      </c>
      <c r="H63" s="191">
        <f t="shared" si="7"/>
        <v>0</v>
      </c>
      <c r="I63" s="191">
        <f t="shared" si="7"/>
        <v>0</v>
      </c>
      <c r="J63" s="191">
        <f t="shared" si="7"/>
        <v>503348</v>
      </c>
      <c r="K63" s="191">
        <f t="shared" si="7"/>
        <v>503348</v>
      </c>
      <c r="L63" s="191">
        <f t="shared" si="7"/>
        <v>0</v>
      </c>
      <c r="M63" s="191">
        <f t="shared" si="7"/>
        <v>0</v>
      </c>
      <c r="N63" s="191">
        <f t="shared" si="7"/>
        <v>0</v>
      </c>
      <c r="O63" s="191">
        <f t="shared" si="7"/>
        <v>503348</v>
      </c>
      <c r="P63" s="191">
        <f t="shared" si="7"/>
        <v>513899</v>
      </c>
    </row>
    <row r="64" spans="1:16" s="92" customFormat="1" ht="28.5">
      <c r="A64" s="93" t="s">
        <v>334</v>
      </c>
      <c r="B64" s="102"/>
      <c r="C64" s="98"/>
      <c r="D64" s="103" t="s">
        <v>333</v>
      </c>
      <c r="E64" s="191">
        <f>E65</f>
        <v>10551</v>
      </c>
      <c r="F64" s="191">
        <f t="shared" si="7"/>
        <v>10551</v>
      </c>
      <c r="G64" s="191">
        <f t="shared" si="7"/>
        <v>0</v>
      </c>
      <c r="H64" s="191">
        <f t="shared" si="7"/>
        <v>0</v>
      </c>
      <c r="I64" s="191">
        <f t="shared" si="7"/>
        <v>0</v>
      </c>
      <c r="J64" s="191">
        <f t="shared" si="7"/>
        <v>503348</v>
      </c>
      <c r="K64" s="191">
        <f t="shared" si="7"/>
        <v>503348</v>
      </c>
      <c r="L64" s="191">
        <f t="shared" si="7"/>
        <v>0</v>
      </c>
      <c r="M64" s="191">
        <f t="shared" si="7"/>
        <v>0</v>
      </c>
      <c r="N64" s="191">
        <f t="shared" si="7"/>
        <v>0</v>
      </c>
      <c r="O64" s="191">
        <f t="shared" si="7"/>
        <v>503348</v>
      </c>
      <c r="P64" s="191">
        <f t="shared" si="7"/>
        <v>513899</v>
      </c>
    </row>
    <row r="65" spans="1:16" s="92" customFormat="1" ht="34.5" customHeight="1">
      <c r="A65" s="93" t="s">
        <v>417</v>
      </c>
      <c r="B65" s="102">
        <v>1021</v>
      </c>
      <c r="C65" s="98" t="s">
        <v>115</v>
      </c>
      <c r="D65" s="99" t="s">
        <v>401</v>
      </c>
      <c r="E65" s="101">
        <v>10551</v>
      </c>
      <c r="F65" s="101">
        <v>10551</v>
      </c>
      <c r="G65" s="101"/>
      <c r="H65" s="101"/>
      <c r="I65" s="101"/>
      <c r="J65" s="101">
        <v>503348</v>
      </c>
      <c r="K65" s="101">
        <v>503348</v>
      </c>
      <c r="L65" s="101"/>
      <c r="M65" s="101"/>
      <c r="N65" s="101"/>
      <c r="O65" s="101">
        <v>503348</v>
      </c>
      <c r="P65" s="97">
        <f>E65+J65</f>
        <v>513899</v>
      </c>
    </row>
    <row r="66" spans="1:16" s="92" customFormat="1" ht="42.75">
      <c r="A66" s="100">
        <v>1000000</v>
      </c>
      <c r="B66" s="102"/>
      <c r="C66" s="98"/>
      <c r="D66" s="103" t="s">
        <v>6</v>
      </c>
      <c r="E66" s="97">
        <f aca="true" t="shared" si="8" ref="E66:P66">SUM(E68:E71)</f>
        <v>10147289</v>
      </c>
      <c r="F66" s="97">
        <f t="shared" si="8"/>
        <v>10147289</v>
      </c>
      <c r="G66" s="97">
        <f t="shared" si="8"/>
        <v>7562573</v>
      </c>
      <c r="H66" s="97">
        <f t="shared" si="8"/>
        <v>618615</v>
      </c>
      <c r="I66" s="97">
        <f t="shared" si="8"/>
        <v>0</v>
      </c>
      <c r="J66" s="97">
        <f t="shared" si="8"/>
        <v>401610</v>
      </c>
      <c r="K66" s="97">
        <f t="shared" si="8"/>
        <v>0</v>
      </c>
      <c r="L66" s="97">
        <f t="shared" si="8"/>
        <v>401610</v>
      </c>
      <c r="M66" s="97">
        <f t="shared" si="8"/>
        <v>196422</v>
      </c>
      <c r="N66" s="97">
        <f t="shared" si="8"/>
        <v>0</v>
      </c>
      <c r="O66" s="97">
        <f t="shared" si="8"/>
        <v>0</v>
      </c>
      <c r="P66" s="97">
        <f t="shared" si="8"/>
        <v>10548899</v>
      </c>
    </row>
    <row r="67" spans="1:16" s="92" customFormat="1" ht="42.75">
      <c r="A67" s="100">
        <v>1010000</v>
      </c>
      <c r="B67" s="102"/>
      <c r="C67" s="98"/>
      <c r="D67" s="103" t="s">
        <v>6</v>
      </c>
      <c r="E67" s="97">
        <f aca="true" t="shared" si="9" ref="E67:P67">SUM(E68:E71)</f>
        <v>10147289</v>
      </c>
      <c r="F67" s="97">
        <f t="shared" si="9"/>
        <v>10147289</v>
      </c>
      <c r="G67" s="97">
        <f t="shared" si="9"/>
        <v>7562573</v>
      </c>
      <c r="H67" s="97">
        <f t="shared" si="9"/>
        <v>618615</v>
      </c>
      <c r="I67" s="97">
        <f t="shared" si="9"/>
        <v>0</v>
      </c>
      <c r="J67" s="97">
        <f t="shared" si="9"/>
        <v>401610</v>
      </c>
      <c r="K67" s="97">
        <f t="shared" si="9"/>
        <v>0</v>
      </c>
      <c r="L67" s="97">
        <f t="shared" si="9"/>
        <v>401610</v>
      </c>
      <c r="M67" s="97">
        <f t="shared" si="9"/>
        <v>196422</v>
      </c>
      <c r="N67" s="97">
        <f t="shared" si="9"/>
        <v>0</v>
      </c>
      <c r="O67" s="97">
        <f t="shared" si="9"/>
        <v>0</v>
      </c>
      <c r="P67" s="97">
        <f t="shared" si="9"/>
        <v>10548899</v>
      </c>
    </row>
    <row r="68" spans="1:16" s="92" customFormat="1" ht="33" customHeight="1">
      <c r="A68" s="100">
        <v>1014081</v>
      </c>
      <c r="B68" s="102">
        <v>4081</v>
      </c>
      <c r="C68" s="98" t="s">
        <v>119</v>
      </c>
      <c r="D68" s="99" t="s">
        <v>187</v>
      </c>
      <c r="E68" s="101">
        <f>F68</f>
        <v>443450</v>
      </c>
      <c r="F68" s="101">
        <v>443450</v>
      </c>
      <c r="G68" s="101">
        <v>360000</v>
      </c>
      <c r="H68" s="101"/>
      <c r="I68" s="101"/>
      <c r="J68" s="101"/>
      <c r="K68" s="97"/>
      <c r="L68" s="101"/>
      <c r="M68" s="101"/>
      <c r="N68" s="101"/>
      <c r="O68" s="101"/>
      <c r="P68" s="97">
        <f>E68+J68</f>
        <v>443450</v>
      </c>
    </row>
    <row r="69" spans="1:16" s="92" customFormat="1" ht="15">
      <c r="A69" s="100">
        <v>1014030</v>
      </c>
      <c r="B69" s="102">
        <v>4030</v>
      </c>
      <c r="C69" s="98" t="s">
        <v>120</v>
      </c>
      <c r="D69" s="99" t="s">
        <v>92</v>
      </c>
      <c r="E69" s="101">
        <f>F69</f>
        <v>2762325</v>
      </c>
      <c r="F69" s="101">
        <v>2762325</v>
      </c>
      <c r="G69" s="101">
        <v>2025222</v>
      </c>
      <c r="H69" s="101">
        <v>154402</v>
      </c>
      <c r="I69" s="101"/>
      <c r="J69" s="101"/>
      <c r="K69" s="97"/>
      <c r="L69" s="101"/>
      <c r="M69" s="101"/>
      <c r="N69" s="101"/>
      <c r="O69" s="101"/>
      <c r="P69" s="97">
        <f>E69+J69</f>
        <v>2762325</v>
      </c>
    </row>
    <row r="70" spans="1:16" s="92" customFormat="1" ht="45">
      <c r="A70" s="100">
        <v>1014060</v>
      </c>
      <c r="B70" s="102">
        <v>4060</v>
      </c>
      <c r="C70" s="98" t="s">
        <v>121</v>
      </c>
      <c r="D70" s="99" t="s">
        <v>93</v>
      </c>
      <c r="E70" s="101">
        <f>F70</f>
        <v>3402538</v>
      </c>
      <c r="F70" s="101">
        <f>3352538+50000</f>
        <v>3402538</v>
      </c>
      <c r="G70" s="101">
        <f>2503311+40984</f>
        <v>2544295</v>
      </c>
      <c r="H70" s="101">
        <v>183075</v>
      </c>
      <c r="I70" s="101"/>
      <c r="J70" s="101">
        <v>59040</v>
      </c>
      <c r="K70" s="97"/>
      <c r="L70" s="101">
        <v>59040</v>
      </c>
      <c r="M70" s="101">
        <v>20000</v>
      </c>
      <c r="N70" s="101"/>
      <c r="O70" s="101"/>
      <c r="P70" s="97">
        <f>E70+J70</f>
        <v>3461578</v>
      </c>
    </row>
    <row r="71" spans="1:16" s="92" customFormat="1" ht="30">
      <c r="A71" s="100">
        <v>1011080</v>
      </c>
      <c r="B71" s="102">
        <v>1080</v>
      </c>
      <c r="C71" s="98" t="s">
        <v>116</v>
      </c>
      <c r="D71" s="99" t="s">
        <v>294</v>
      </c>
      <c r="E71" s="101">
        <f>F71</f>
        <v>3538976</v>
      </c>
      <c r="F71" s="101">
        <f>3488976+50000</f>
        <v>3538976</v>
      </c>
      <c r="G71" s="101">
        <f>2592072+40984</f>
        <v>2633056</v>
      </c>
      <c r="H71" s="101">
        <v>281138</v>
      </c>
      <c r="I71" s="101"/>
      <c r="J71" s="101">
        <v>342570</v>
      </c>
      <c r="K71" s="97"/>
      <c r="L71" s="101">
        <v>342570</v>
      </c>
      <c r="M71" s="101">
        <v>176422</v>
      </c>
      <c r="N71" s="101"/>
      <c r="O71" s="101"/>
      <c r="P71" s="97">
        <f>E71+J71</f>
        <v>3881546</v>
      </c>
    </row>
    <row r="72" spans="1:16" s="92" customFormat="1" ht="15">
      <c r="A72" s="100"/>
      <c r="B72" s="102"/>
      <c r="C72" s="98"/>
      <c r="D72" s="99"/>
      <c r="E72" s="101"/>
      <c r="F72" s="101"/>
      <c r="G72" s="101"/>
      <c r="H72" s="101"/>
      <c r="I72" s="101"/>
      <c r="J72" s="101"/>
      <c r="K72" s="97"/>
      <c r="L72" s="101"/>
      <c r="M72" s="101"/>
      <c r="N72" s="101"/>
      <c r="O72" s="101"/>
      <c r="P72" s="97"/>
    </row>
    <row r="73" spans="1:16" s="92" customFormat="1" ht="60">
      <c r="A73" s="93" t="s">
        <v>313</v>
      </c>
      <c r="B73" s="98" t="s">
        <v>278</v>
      </c>
      <c r="C73" s="98" t="s">
        <v>107</v>
      </c>
      <c r="D73" s="99" t="s">
        <v>310</v>
      </c>
      <c r="E73" s="101">
        <f>F73</f>
        <v>1207474</v>
      </c>
      <c r="F73" s="101">
        <v>1207474</v>
      </c>
      <c r="G73" s="101">
        <v>948545</v>
      </c>
      <c r="H73" s="97"/>
      <c r="I73" s="97"/>
      <c r="J73" s="97"/>
      <c r="K73" s="97"/>
      <c r="L73" s="97"/>
      <c r="M73" s="97"/>
      <c r="N73" s="97"/>
      <c r="O73" s="97"/>
      <c r="P73" s="97">
        <f>E73+J73</f>
        <v>1207474</v>
      </c>
    </row>
    <row r="74" spans="1:16" s="92" customFormat="1" ht="33.75" customHeight="1">
      <c r="A74" s="102" t="s">
        <v>270</v>
      </c>
      <c r="B74" s="102" t="s">
        <v>270</v>
      </c>
      <c r="C74" s="98" t="s">
        <v>270</v>
      </c>
      <c r="D74" s="94" t="s">
        <v>228</v>
      </c>
      <c r="E74" s="131">
        <f aca="true" t="shared" si="10" ref="E74:P74">E12+E67+E73+E63</f>
        <v>158614681</v>
      </c>
      <c r="F74" s="131">
        <f t="shared" si="10"/>
        <v>158405681</v>
      </c>
      <c r="G74" s="131">
        <f t="shared" si="10"/>
        <v>108746884</v>
      </c>
      <c r="H74" s="131">
        <f t="shared" si="10"/>
        <v>5078427</v>
      </c>
      <c r="I74" s="131">
        <f t="shared" si="10"/>
        <v>0</v>
      </c>
      <c r="J74" s="131">
        <f t="shared" si="10"/>
        <v>8731615</v>
      </c>
      <c r="K74" s="131">
        <f t="shared" si="10"/>
        <v>5030787</v>
      </c>
      <c r="L74" s="131">
        <f t="shared" si="10"/>
        <v>3700828</v>
      </c>
      <c r="M74" s="131">
        <f t="shared" si="10"/>
        <v>412762</v>
      </c>
      <c r="N74" s="131">
        <f t="shared" si="10"/>
        <v>23000</v>
      </c>
      <c r="O74" s="131">
        <f t="shared" si="10"/>
        <v>5030787</v>
      </c>
      <c r="P74" s="131">
        <f t="shared" si="10"/>
        <v>167346296</v>
      </c>
    </row>
    <row r="75" spans="1:16" s="92" customFormat="1" ht="12.75">
      <c r="A75" s="104"/>
      <c r="B75" s="104"/>
      <c r="C75" s="104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1:16" s="92" customFormat="1" ht="23.25" customHeight="1">
      <c r="A76" s="247" t="s">
        <v>303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7" s="92" customFormat="1" ht="23.25" customHeight="1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</row>
    <row r="78" spans="1:17" s="92" customFormat="1" ht="24" customHeight="1">
      <c r="A78" s="139"/>
      <c r="B78" s="139"/>
      <c r="C78" s="139"/>
      <c r="D78" s="139"/>
      <c r="E78" s="140">
        <f>E74-'дод.1'!D102-'дод.2'!D33+'дод.4'!F14-'дод.4'!J14</f>
        <v>0</v>
      </c>
      <c r="F78" s="139"/>
      <c r="G78" s="139"/>
      <c r="H78" s="139"/>
      <c r="I78" s="139"/>
      <c r="J78" s="145">
        <f>+J74-'дод.1'!E102-'дод.2'!E33+'дод.4'!G14-'дод.4'!K14</f>
        <v>0</v>
      </c>
      <c r="K78" s="145"/>
      <c r="L78" s="139"/>
      <c r="M78" s="139"/>
      <c r="N78" s="139"/>
      <c r="O78" s="139"/>
      <c r="P78" s="140">
        <f>+P74-'дод.1'!C102-'дод.2'!C33-'дод.4'!G14+'дод.4'!Q14</f>
        <v>0</v>
      </c>
      <c r="Q78" s="140"/>
    </row>
    <row r="79" spans="1:16" s="92" customFormat="1" ht="27.75" customHeight="1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</row>
    <row r="80" spans="5:6" ht="12.75">
      <c r="E80" s="130"/>
      <c r="F80" s="130"/>
    </row>
    <row r="81" spans="10:16" ht="12.75">
      <c r="J81" s="130"/>
      <c r="K81" s="130"/>
      <c r="O81" s="130"/>
      <c r="P81" s="130"/>
    </row>
    <row r="97" spans="5:16" ht="12.75">
      <c r="E97" s="125"/>
      <c r="F97" s="126"/>
      <c r="G97" s="127"/>
      <c r="H97" s="128"/>
      <c r="I97" s="128"/>
      <c r="J97" s="129"/>
      <c r="K97" s="169"/>
      <c r="L97" s="128"/>
      <c r="M97" s="128"/>
      <c r="N97" s="128"/>
      <c r="O97" s="128"/>
      <c r="P97" s="125"/>
    </row>
  </sheetData>
  <sheetProtection/>
  <mergeCells count="27">
    <mergeCell ref="J6:O6"/>
    <mergeCell ref="F7:F9"/>
    <mergeCell ref="L7:L9"/>
    <mergeCell ref="A79:P79"/>
    <mergeCell ref="A77:Q77"/>
    <mergeCell ref="A76:P76"/>
    <mergeCell ref="K7:K9"/>
    <mergeCell ref="A1:P1"/>
    <mergeCell ref="M7:N7"/>
    <mergeCell ref="E6:I6"/>
    <mergeCell ref="I7:I9"/>
    <mergeCell ref="N2:Q2"/>
    <mergeCell ref="M8:M9"/>
    <mergeCell ref="C6:C9"/>
    <mergeCell ref="D6:D9"/>
    <mergeCell ref="E7:E9"/>
    <mergeCell ref="N8:N9"/>
    <mergeCell ref="A3:P3"/>
    <mergeCell ref="G7:H7"/>
    <mergeCell ref="P6:P9"/>
    <mergeCell ref="G8:G9"/>
    <mergeCell ref="H8:H9"/>
    <mergeCell ref="B6:B9"/>
    <mergeCell ref="J7:J9"/>
    <mergeCell ref="A6:A9"/>
    <mergeCell ref="O7:O9"/>
    <mergeCell ref="B5:F5"/>
  </mergeCells>
  <printOptions horizontalCentered="1"/>
  <pageMargins left="0.3937007874015748" right="0.3937007874015748" top="0.48" bottom="0.38" header="0.43" footer="0.31496062992125984"/>
  <pageSetup fitToHeight="2" horizontalDpi="300" verticalDpi="300" orientation="landscape" paperSize="9" scale="55" r:id="rId1"/>
  <headerFooter alignWithMargins="0">
    <oddFooter>&amp;R&amp;P</oddFooter>
  </headerFooter>
  <rowBreaks count="1" manualBreakCount="1">
    <brk id="4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showGridLines="0" showZeros="0" view="pageBreakPreview" zoomScaleNormal="110" zoomScaleSheetLayoutView="100" zoomScalePageLayoutView="0" workbookViewId="0" topLeftCell="B1">
      <selection activeCell="B18" sqref="B18:Q18"/>
    </sheetView>
  </sheetViews>
  <sheetFormatPr defaultColWidth="9.16015625" defaultRowHeight="12.75"/>
  <cols>
    <col min="1" max="1" width="0" style="2" hidden="1" customWidth="1"/>
    <col min="2" max="2" width="12" style="22" customWidth="1"/>
    <col min="3" max="3" width="16.33203125" style="22" customWidth="1"/>
    <col min="4" max="4" width="11.83203125" style="22" customWidth="1"/>
    <col min="5" max="5" width="41" style="22" customWidth="1"/>
    <col min="6" max="6" width="12.33203125" style="22" customWidth="1"/>
    <col min="7" max="9" width="12.66015625" style="22" customWidth="1"/>
    <col min="10" max="10" width="14.16015625" style="22" customWidth="1"/>
    <col min="11" max="13" width="13" style="22" customWidth="1"/>
    <col min="14" max="14" width="13.33203125" style="22" customWidth="1"/>
    <col min="15" max="17" width="13.16015625" style="22" customWidth="1"/>
    <col min="18" max="16384" width="9.16015625" style="22" customWidth="1"/>
  </cols>
  <sheetData>
    <row r="2" spans="2:17" ht="64.5" customHeight="1">
      <c r="B2" s="2"/>
      <c r="C2" s="2"/>
      <c r="D2" s="2"/>
      <c r="E2" s="21"/>
      <c r="F2" s="21"/>
      <c r="G2" s="21"/>
      <c r="H2" s="21"/>
      <c r="I2" s="21"/>
      <c r="J2" s="21"/>
      <c r="K2" s="21"/>
      <c r="L2" s="21"/>
      <c r="M2" s="241" t="s">
        <v>422</v>
      </c>
      <c r="N2" s="241"/>
      <c r="O2" s="241"/>
      <c r="P2" s="241"/>
      <c r="Q2" s="241"/>
    </row>
    <row r="3" spans="2:17" ht="32.25" customHeight="1">
      <c r="B3" s="2"/>
      <c r="C3" s="2"/>
      <c r="D3" s="2"/>
      <c r="E3" s="248" t="s">
        <v>316</v>
      </c>
      <c r="F3" s="248"/>
      <c r="G3" s="248"/>
      <c r="H3" s="248"/>
      <c r="I3" s="248"/>
      <c r="J3" s="248"/>
      <c r="K3" s="248"/>
      <c r="L3" s="248"/>
      <c r="M3" s="248"/>
      <c r="N3" s="1"/>
      <c r="O3" s="1"/>
      <c r="P3" s="1"/>
      <c r="Q3" s="1"/>
    </row>
    <row r="4" spans="2:21" ht="48.75" customHeight="1">
      <c r="B4" s="3"/>
      <c r="C4" s="3"/>
      <c r="D4" s="23"/>
      <c r="E4" s="248"/>
      <c r="F4" s="248"/>
      <c r="G4" s="248"/>
      <c r="H4" s="248"/>
      <c r="I4" s="248"/>
      <c r="J4" s="248"/>
      <c r="K4" s="248"/>
      <c r="L4" s="248"/>
      <c r="M4" s="248"/>
      <c r="N4" s="2"/>
      <c r="O4" s="2"/>
      <c r="P4" s="2"/>
      <c r="Q4" s="24"/>
      <c r="R4" s="21"/>
      <c r="S4" s="21"/>
      <c r="T4" s="21"/>
      <c r="U4" s="21"/>
    </row>
    <row r="5" spans="2:21" ht="21.75" customHeight="1">
      <c r="B5" s="3"/>
      <c r="C5" s="182">
        <v>22511000000</v>
      </c>
      <c r="D5" s="4"/>
      <c r="E5" s="176"/>
      <c r="F5" s="176"/>
      <c r="G5" s="176"/>
      <c r="H5" s="78"/>
      <c r="I5" s="78"/>
      <c r="J5" s="78"/>
      <c r="K5" s="78"/>
      <c r="L5" s="78"/>
      <c r="M5" s="78"/>
      <c r="N5" s="2"/>
      <c r="O5" s="2"/>
      <c r="P5" s="2"/>
      <c r="Q5" s="24"/>
      <c r="R5" s="21"/>
      <c r="S5" s="21"/>
      <c r="T5" s="21"/>
      <c r="U5" s="21"/>
    </row>
    <row r="6" spans="2:21" ht="15.75" customHeight="1">
      <c r="B6" s="3"/>
      <c r="C6" s="240" t="s">
        <v>240</v>
      </c>
      <c r="D6" s="240"/>
      <c r="E6" s="240"/>
      <c r="F6" s="240"/>
      <c r="G6" s="240"/>
      <c r="H6" s="78"/>
      <c r="I6" s="78"/>
      <c r="J6" s="78"/>
      <c r="K6" s="78"/>
      <c r="L6" s="78"/>
      <c r="M6" s="78"/>
      <c r="N6" s="2"/>
      <c r="O6" s="2"/>
      <c r="P6" s="2"/>
      <c r="Q6" s="64" t="s">
        <v>105</v>
      </c>
      <c r="R6" s="21"/>
      <c r="S6" s="21"/>
      <c r="T6" s="21"/>
      <c r="U6" s="21"/>
    </row>
    <row r="7" spans="1:21" ht="30.75" customHeight="1">
      <c r="A7" s="25"/>
      <c r="B7" s="249" t="s">
        <v>260</v>
      </c>
      <c r="C7" s="249" t="s">
        <v>259</v>
      </c>
      <c r="D7" s="249" t="s">
        <v>226</v>
      </c>
      <c r="E7" s="252" t="s">
        <v>262</v>
      </c>
      <c r="F7" s="257" t="s">
        <v>145</v>
      </c>
      <c r="G7" s="257"/>
      <c r="H7" s="257"/>
      <c r="I7" s="258"/>
      <c r="J7" s="259" t="s">
        <v>146</v>
      </c>
      <c r="K7" s="257"/>
      <c r="L7" s="257"/>
      <c r="M7" s="257"/>
      <c r="N7" s="260" t="s">
        <v>147</v>
      </c>
      <c r="O7" s="260"/>
      <c r="P7" s="260"/>
      <c r="Q7" s="260"/>
      <c r="R7" s="21"/>
      <c r="S7" s="21"/>
      <c r="T7" s="21"/>
      <c r="U7" s="21"/>
    </row>
    <row r="8" spans="1:21" ht="28.5" customHeight="1">
      <c r="A8" s="26"/>
      <c r="B8" s="250"/>
      <c r="C8" s="250"/>
      <c r="D8" s="250"/>
      <c r="E8" s="253"/>
      <c r="F8" s="252" t="s">
        <v>148</v>
      </c>
      <c r="G8" s="255" t="s">
        <v>149</v>
      </c>
      <c r="H8" s="256"/>
      <c r="I8" s="252" t="s">
        <v>150</v>
      </c>
      <c r="J8" s="252" t="s">
        <v>148</v>
      </c>
      <c r="K8" s="255" t="s">
        <v>149</v>
      </c>
      <c r="L8" s="256"/>
      <c r="M8" s="252" t="s">
        <v>150</v>
      </c>
      <c r="N8" s="252" t="s">
        <v>148</v>
      </c>
      <c r="O8" s="255" t="s">
        <v>149</v>
      </c>
      <c r="P8" s="256"/>
      <c r="Q8" s="252" t="s">
        <v>150</v>
      </c>
      <c r="R8" s="21"/>
      <c r="S8" s="21"/>
      <c r="T8" s="21"/>
      <c r="U8" s="21"/>
    </row>
    <row r="9" spans="1:21" ht="60" customHeight="1">
      <c r="A9" s="83"/>
      <c r="B9" s="251"/>
      <c r="C9" s="251"/>
      <c r="D9" s="251"/>
      <c r="E9" s="254"/>
      <c r="F9" s="254"/>
      <c r="G9" s="84" t="s">
        <v>211</v>
      </c>
      <c r="H9" s="84" t="s">
        <v>4</v>
      </c>
      <c r="I9" s="254"/>
      <c r="J9" s="254"/>
      <c r="K9" s="84" t="s">
        <v>211</v>
      </c>
      <c r="L9" s="84" t="s">
        <v>4</v>
      </c>
      <c r="M9" s="254"/>
      <c r="N9" s="254"/>
      <c r="O9" s="84" t="s">
        <v>211</v>
      </c>
      <c r="P9" s="84" t="s">
        <v>4</v>
      </c>
      <c r="Q9" s="254"/>
      <c r="R9" s="21"/>
      <c r="S9" s="21"/>
      <c r="T9" s="21"/>
      <c r="U9" s="21"/>
    </row>
    <row r="10" spans="1:21" ht="11.25" customHeight="1">
      <c r="A10" s="83"/>
      <c r="B10" s="185">
        <v>1</v>
      </c>
      <c r="C10" s="185">
        <v>2</v>
      </c>
      <c r="D10" s="185">
        <v>3</v>
      </c>
      <c r="E10" s="184">
        <v>4</v>
      </c>
      <c r="F10" s="184">
        <v>5</v>
      </c>
      <c r="G10" s="186">
        <v>6</v>
      </c>
      <c r="H10" s="186">
        <v>7</v>
      </c>
      <c r="I10" s="184">
        <v>8</v>
      </c>
      <c r="J10" s="184">
        <v>9</v>
      </c>
      <c r="K10" s="186">
        <v>10</v>
      </c>
      <c r="L10" s="186">
        <v>11</v>
      </c>
      <c r="M10" s="184">
        <v>12</v>
      </c>
      <c r="N10" s="184">
        <v>13</v>
      </c>
      <c r="O10" s="186">
        <v>14</v>
      </c>
      <c r="P10" s="186">
        <v>15</v>
      </c>
      <c r="Q10" s="184">
        <v>16</v>
      </c>
      <c r="R10" s="21"/>
      <c r="S10" s="21"/>
      <c r="T10" s="21"/>
      <c r="U10" s="21"/>
    </row>
    <row r="11" spans="1:17" s="28" customFormat="1" ht="20.25" customHeight="1">
      <c r="A11" s="27"/>
      <c r="B11" s="93" t="s">
        <v>158</v>
      </c>
      <c r="C11" s="93"/>
      <c r="D11" s="93"/>
      <c r="E11" s="94" t="s">
        <v>166</v>
      </c>
      <c r="F11" s="79"/>
      <c r="G11" s="79"/>
      <c r="H11" s="79"/>
      <c r="I11" s="79"/>
      <c r="J11" s="79"/>
      <c r="K11" s="79"/>
      <c r="L11" s="79"/>
      <c r="M11" s="80"/>
      <c r="N11" s="80"/>
      <c r="O11" s="80"/>
      <c r="P11" s="80"/>
      <c r="Q11" s="80"/>
    </row>
    <row r="12" spans="2:17" ht="14.25">
      <c r="B12" s="93" t="s">
        <v>156</v>
      </c>
      <c r="C12" s="93"/>
      <c r="D12" s="93"/>
      <c r="E12" s="94" t="s">
        <v>166</v>
      </c>
      <c r="F12" s="81"/>
      <c r="G12" s="81"/>
      <c r="H12" s="81"/>
      <c r="I12" s="81"/>
      <c r="J12" s="81"/>
      <c r="K12" s="81"/>
      <c r="L12" s="81"/>
      <c r="M12" s="82"/>
      <c r="N12" s="81"/>
      <c r="O12" s="82"/>
      <c r="P12" s="82"/>
      <c r="Q12" s="81"/>
    </row>
    <row r="13" spans="2:17" ht="15">
      <c r="B13" s="93" t="s">
        <v>203</v>
      </c>
      <c r="C13" s="98" t="s">
        <v>204</v>
      </c>
      <c r="D13" s="93" t="s">
        <v>205</v>
      </c>
      <c r="E13" s="150" t="s">
        <v>202</v>
      </c>
      <c r="F13" s="81"/>
      <c r="G13" s="81"/>
      <c r="H13" s="81"/>
      <c r="I13" s="81"/>
      <c r="J13" s="81"/>
      <c r="K13" s="81"/>
      <c r="L13" s="81"/>
      <c r="M13" s="82"/>
      <c r="N13" s="81"/>
      <c r="O13" s="82"/>
      <c r="P13" s="82"/>
      <c r="Q13" s="81"/>
    </row>
    <row r="14" spans="2:17" ht="27.75" customHeight="1">
      <c r="B14" s="69" t="s">
        <v>270</v>
      </c>
      <c r="C14" s="69" t="s">
        <v>270</v>
      </c>
      <c r="D14" s="69" t="s">
        <v>270</v>
      </c>
      <c r="E14" s="66" t="s">
        <v>3</v>
      </c>
      <c r="F14" s="81"/>
      <c r="G14" s="72"/>
      <c r="H14" s="72"/>
      <c r="I14" s="81"/>
      <c r="J14" s="72"/>
      <c r="K14" s="72"/>
      <c r="L14" s="72"/>
      <c r="M14" s="72"/>
      <c r="N14" s="81"/>
      <c r="O14" s="72"/>
      <c r="P14" s="72"/>
      <c r="Q14" s="81"/>
    </row>
    <row r="15" ht="9" customHeight="1"/>
    <row r="16" spans="1:17" s="92" customFormat="1" ht="25.5" customHeight="1">
      <c r="A16" s="91"/>
      <c r="B16" s="247" t="s">
        <v>317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</row>
    <row r="17" spans="1:17" s="92" customFormat="1" ht="18.75" customHeight="1">
      <c r="A17" s="91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</row>
    <row r="18" spans="1:17" s="92" customFormat="1" ht="31.5" customHeight="1">
      <c r="A18" s="91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</row>
    <row r="19" spans="1:17" s="92" customFormat="1" ht="27" customHeight="1">
      <c r="A19" s="91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</row>
  </sheetData>
  <sheetProtection/>
  <mergeCells count="23">
    <mergeCell ref="N7:Q7"/>
    <mergeCell ref="I8:I9"/>
    <mergeCell ref="N8:N9"/>
    <mergeCell ref="O8:P8"/>
    <mergeCell ref="Q8:Q9"/>
    <mergeCell ref="M8:M9"/>
    <mergeCell ref="E7:E9"/>
    <mergeCell ref="G8:H8"/>
    <mergeCell ref="K8:L8"/>
    <mergeCell ref="J8:J9"/>
    <mergeCell ref="F7:I7"/>
    <mergeCell ref="J7:M7"/>
    <mergeCell ref="F8:F9"/>
    <mergeCell ref="C6:G6"/>
    <mergeCell ref="B19:Q19"/>
    <mergeCell ref="M2:Q2"/>
    <mergeCell ref="E3:M4"/>
    <mergeCell ref="B7:B9"/>
    <mergeCell ref="C7:C9"/>
    <mergeCell ref="D7:D9"/>
    <mergeCell ref="B18:Q18"/>
    <mergeCell ref="B16:Q16"/>
    <mergeCell ref="B17:Q1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56"/>
  <sheetViews>
    <sheetView showGridLines="0" showZeros="0" view="pageBreakPreview" zoomScale="85" zoomScaleSheetLayoutView="85" zoomScalePageLayoutView="0" workbookViewId="0" topLeftCell="D1">
      <selection activeCell="I11" sqref="I11"/>
    </sheetView>
  </sheetViews>
  <sheetFormatPr defaultColWidth="9.16015625" defaultRowHeight="12.75"/>
  <cols>
    <col min="1" max="1" width="0.328125" style="13" hidden="1" customWidth="1"/>
    <col min="2" max="2" width="4.33203125" style="13" hidden="1" customWidth="1"/>
    <col min="3" max="3" width="1.171875" style="13" hidden="1" customWidth="1"/>
    <col min="4" max="4" width="21.66015625" style="13" customWidth="1"/>
    <col min="5" max="5" width="19.33203125" style="13" customWidth="1"/>
    <col min="6" max="6" width="64" style="13" customWidth="1"/>
    <col min="7" max="7" width="37.33203125" style="13" customWidth="1"/>
    <col min="8" max="8" width="30.16015625" style="13" customWidth="1"/>
    <col min="9" max="9" width="20.16015625" style="13" customWidth="1"/>
    <col min="10" max="16384" width="9.16015625" style="13" customWidth="1"/>
  </cols>
  <sheetData>
    <row r="1" ht="22.5" customHeight="1"/>
    <row r="3" spans="7:10" ht="21.75" customHeight="1">
      <c r="G3" s="241"/>
      <c r="H3" s="241"/>
      <c r="I3" s="241"/>
      <c r="J3" s="241"/>
    </row>
    <row r="4" spans="4:8" ht="21" customHeight="1">
      <c r="D4" s="196"/>
      <c r="E4" s="196"/>
      <c r="F4" s="196"/>
      <c r="G4" s="197" t="s">
        <v>374</v>
      </c>
      <c r="H4" s="198"/>
    </row>
    <row r="5" spans="1:8" ht="18" customHeight="1">
      <c r="A5" s="12"/>
      <c r="B5" s="12"/>
      <c r="C5" s="12"/>
      <c r="D5" s="196"/>
      <c r="E5" s="196"/>
      <c r="F5" s="196"/>
      <c r="G5" s="197" t="s">
        <v>427</v>
      </c>
      <c r="H5" s="199"/>
    </row>
    <row r="6" spans="1:8" ht="18" customHeight="1">
      <c r="A6" s="12"/>
      <c r="B6" s="12"/>
      <c r="C6" s="12"/>
      <c r="D6" s="196"/>
      <c r="E6" s="196"/>
      <c r="F6" s="196"/>
      <c r="G6" s="197" t="s">
        <v>426</v>
      </c>
      <c r="H6" s="199"/>
    </row>
    <row r="7" spans="1:8" ht="21.75" customHeight="1">
      <c r="A7" s="12"/>
      <c r="B7" s="12"/>
      <c r="C7" s="12"/>
      <c r="D7" s="196"/>
      <c r="E7" s="196"/>
      <c r="F7" s="196"/>
      <c r="G7" s="197" t="s">
        <v>425</v>
      </c>
      <c r="H7" s="199"/>
    </row>
    <row r="8" spans="1:8" ht="12.75" customHeight="1">
      <c r="A8" s="12"/>
      <c r="B8" s="12"/>
      <c r="C8" s="12"/>
      <c r="D8" s="196"/>
      <c r="E8" s="196"/>
      <c r="F8" s="196"/>
      <c r="G8" s="197" t="s">
        <v>315</v>
      </c>
      <c r="H8" s="199"/>
    </row>
    <row r="9" spans="1:8" ht="22.5" customHeight="1">
      <c r="A9" s="12"/>
      <c r="B9" s="12"/>
      <c r="C9" s="12"/>
      <c r="D9" s="200"/>
      <c r="E9" s="196"/>
      <c r="F9" s="196"/>
      <c r="G9" s="196"/>
      <c r="H9" s="196"/>
    </row>
    <row r="10" spans="1:8" ht="20.25" customHeight="1">
      <c r="A10" s="12"/>
      <c r="B10" s="12"/>
      <c r="C10" s="12"/>
      <c r="D10" s="270" t="s">
        <v>389</v>
      </c>
      <c r="E10" s="274"/>
      <c r="F10" s="274"/>
      <c r="G10" s="274"/>
      <c r="H10" s="196"/>
    </row>
    <row r="11" spans="1:8" ht="25.5" customHeight="1">
      <c r="A11" s="12"/>
      <c r="B11" s="12"/>
      <c r="C11" s="12"/>
      <c r="D11" s="275">
        <v>22511000000</v>
      </c>
      <c r="E11" s="275"/>
      <c r="F11" s="275"/>
      <c r="G11" s="275"/>
      <c r="H11" s="196"/>
    </row>
    <row r="12" spans="1:8" ht="10.5" customHeight="1">
      <c r="A12" s="12"/>
      <c r="B12" s="12"/>
      <c r="C12" s="12"/>
      <c r="D12" s="276" t="s">
        <v>367</v>
      </c>
      <c r="E12" s="276"/>
      <c r="F12" s="276"/>
      <c r="G12" s="276"/>
      <c r="H12" s="196"/>
    </row>
    <row r="13" spans="1:8" ht="22.5" customHeight="1">
      <c r="A13" s="12"/>
      <c r="B13" s="12"/>
      <c r="C13" s="12"/>
      <c r="D13" s="201"/>
      <c r="E13" s="196"/>
      <c r="F13" s="196"/>
      <c r="G13" s="196"/>
      <c r="H13" s="196"/>
    </row>
    <row r="14" spans="1:8" ht="17.25" customHeight="1">
      <c r="A14" s="12"/>
      <c r="B14" s="12"/>
      <c r="C14" s="12"/>
      <c r="D14" s="202" t="s">
        <v>375</v>
      </c>
      <c r="E14" s="196"/>
      <c r="F14" s="196"/>
      <c r="G14" s="196"/>
      <c r="H14" s="196"/>
    </row>
    <row r="15" spans="1:8" ht="7.5" customHeight="1">
      <c r="A15" s="12"/>
      <c r="B15" s="12"/>
      <c r="C15" s="12"/>
      <c r="D15" s="202"/>
      <c r="E15" s="196"/>
      <c r="F15" s="196"/>
      <c r="G15" s="196"/>
      <c r="H15" s="196"/>
    </row>
    <row r="16" spans="1:8" ht="16.5" thickBot="1">
      <c r="A16" s="12"/>
      <c r="B16" s="12"/>
      <c r="C16" s="12"/>
      <c r="D16" s="196"/>
      <c r="E16" s="196"/>
      <c r="F16" s="196"/>
      <c r="G16" s="203" t="s">
        <v>368</v>
      </c>
      <c r="H16" s="196"/>
    </row>
    <row r="17" spans="1:8" ht="40.5" customHeight="1" thickBot="1">
      <c r="A17" s="161"/>
      <c r="B17" s="162"/>
      <c r="C17" s="163"/>
      <c r="D17" s="204" t="s">
        <v>376</v>
      </c>
      <c r="E17" s="272" t="s">
        <v>377</v>
      </c>
      <c r="F17" s="273"/>
      <c r="G17" s="261" t="s">
        <v>3</v>
      </c>
      <c r="H17" s="196"/>
    </row>
    <row r="18" spans="1:8" ht="40.5" customHeight="1" thickBot="1">
      <c r="A18" s="155"/>
      <c r="B18" s="11"/>
      <c r="C18" s="46"/>
      <c r="D18" s="206" t="s">
        <v>263</v>
      </c>
      <c r="E18" s="272" t="s">
        <v>378</v>
      </c>
      <c r="F18" s="273"/>
      <c r="G18" s="262"/>
      <c r="H18" s="196"/>
    </row>
    <row r="19" spans="1:8" ht="39.75" customHeight="1" thickBot="1">
      <c r="A19" s="156">
        <v>13</v>
      </c>
      <c r="B19" s="157" t="s">
        <v>144</v>
      </c>
      <c r="C19" s="158">
        <v>0</v>
      </c>
      <c r="D19" s="206">
        <v>1</v>
      </c>
      <c r="E19" s="272">
        <v>2</v>
      </c>
      <c r="F19" s="273"/>
      <c r="G19" s="207">
        <v>3</v>
      </c>
      <c r="H19" s="196"/>
    </row>
    <row r="20" spans="1:9" s="15" customFormat="1" ht="31.5" customHeight="1" thickBot="1">
      <c r="A20" s="153"/>
      <c r="B20" s="154"/>
      <c r="C20" s="154"/>
      <c r="D20" s="263" t="s">
        <v>369</v>
      </c>
      <c r="E20" s="264"/>
      <c r="F20" s="264"/>
      <c r="G20" s="266"/>
      <c r="H20" s="196"/>
      <c r="I20" s="13"/>
    </row>
    <row r="21" spans="1:8" ht="20.25" customHeight="1" thickBot="1">
      <c r="A21" s="14"/>
      <c r="B21" s="16"/>
      <c r="C21" s="16"/>
      <c r="D21" s="216">
        <v>41020100</v>
      </c>
      <c r="E21" s="268" t="s">
        <v>102</v>
      </c>
      <c r="F21" s="269"/>
      <c r="G21" s="116">
        <v>8124000</v>
      </c>
      <c r="H21" s="196"/>
    </row>
    <row r="22" spans="1:9" s="144" customFormat="1" ht="38.25" customHeight="1" thickBot="1">
      <c r="A22" s="141"/>
      <c r="B22" s="142"/>
      <c r="C22" s="142"/>
      <c r="D22" s="216">
        <v>41033900</v>
      </c>
      <c r="E22" s="268" t="s">
        <v>103</v>
      </c>
      <c r="F22" s="269"/>
      <c r="G22" s="116">
        <v>53414800</v>
      </c>
      <c r="H22" s="196"/>
      <c r="I22" s="143"/>
    </row>
    <row r="23" spans="1:9" s="144" customFormat="1" ht="75" customHeight="1" thickBot="1">
      <c r="A23" s="141"/>
      <c r="B23" s="142"/>
      <c r="C23" s="142"/>
      <c r="D23" s="216">
        <v>41040200</v>
      </c>
      <c r="E23" s="268" t="s">
        <v>96</v>
      </c>
      <c r="F23" s="269"/>
      <c r="G23" s="217">
        <v>1000000</v>
      </c>
      <c r="H23" s="196"/>
      <c r="I23" s="143"/>
    </row>
    <row r="24" spans="1:9" s="144" customFormat="1" ht="38.25" customHeight="1" thickBot="1">
      <c r="A24" s="141"/>
      <c r="B24" s="142"/>
      <c r="C24" s="142"/>
      <c r="D24" s="216">
        <v>41051000</v>
      </c>
      <c r="E24" s="268" t="s">
        <v>215</v>
      </c>
      <c r="F24" s="269"/>
      <c r="G24" s="217">
        <v>2026100</v>
      </c>
      <c r="H24" s="196"/>
      <c r="I24" s="143"/>
    </row>
    <row r="25" spans="1:9" s="144" customFormat="1" ht="55.5" customHeight="1" thickBot="1">
      <c r="A25" s="141"/>
      <c r="B25" s="142"/>
      <c r="C25" s="142"/>
      <c r="D25" s="216">
        <v>41051200</v>
      </c>
      <c r="E25" s="268" t="s">
        <v>206</v>
      </c>
      <c r="F25" s="269"/>
      <c r="G25" s="217">
        <v>257295</v>
      </c>
      <c r="H25" s="196"/>
      <c r="I25" s="143"/>
    </row>
    <row r="26" spans="1:9" s="144" customFormat="1" ht="38.25" customHeight="1" thickBot="1">
      <c r="A26" s="141"/>
      <c r="B26" s="142"/>
      <c r="C26" s="142"/>
      <c r="D26" s="216">
        <v>41055000</v>
      </c>
      <c r="E26" s="268" t="s">
        <v>276</v>
      </c>
      <c r="F26" s="269"/>
      <c r="G26" s="217">
        <v>355500</v>
      </c>
      <c r="H26" s="196"/>
      <c r="I26" s="143"/>
    </row>
    <row r="27" spans="1:9" s="17" customFormat="1" ht="19.5" customHeight="1" thickBot="1">
      <c r="A27" s="18"/>
      <c r="B27" s="19"/>
      <c r="C27" s="19"/>
      <c r="D27" s="216">
        <v>41053900</v>
      </c>
      <c r="E27" s="268" t="s">
        <v>90</v>
      </c>
      <c r="F27" s="269"/>
      <c r="G27" s="116">
        <v>381369</v>
      </c>
      <c r="H27" s="196"/>
      <c r="I27" s="13"/>
    </row>
    <row r="28" spans="1:9" s="17" customFormat="1" ht="19.5" thickBot="1">
      <c r="A28" s="18"/>
      <c r="B28" s="19"/>
      <c r="C28" s="19"/>
      <c r="D28" s="268" t="s">
        <v>370</v>
      </c>
      <c r="E28" s="271"/>
      <c r="F28" s="271"/>
      <c r="G28" s="269"/>
      <c r="H28" s="196"/>
      <c r="I28" s="13"/>
    </row>
    <row r="29" spans="1:9" s="17" customFormat="1" ht="19.5" thickBot="1">
      <c r="A29" s="18"/>
      <c r="B29" s="19"/>
      <c r="C29" s="19"/>
      <c r="D29" s="216"/>
      <c r="E29" s="268" t="s">
        <v>379</v>
      </c>
      <c r="F29" s="269"/>
      <c r="G29" s="213"/>
      <c r="H29" s="196"/>
      <c r="I29" s="13"/>
    </row>
    <row r="30" spans="1:8" ht="19.5" thickBot="1">
      <c r="A30" s="14"/>
      <c r="B30" s="16"/>
      <c r="C30" s="16"/>
      <c r="D30" s="216"/>
      <c r="E30" s="268" t="s">
        <v>380</v>
      </c>
      <c r="F30" s="269"/>
      <c r="G30" s="213"/>
      <c r="H30" s="196"/>
    </row>
    <row r="31" spans="1:8" ht="19.5" thickBot="1">
      <c r="A31" s="14"/>
      <c r="B31" s="16"/>
      <c r="C31" s="16"/>
      <c r="D31" s="216"/>
      <c r="E31" s="268" t="s">
        <v>381</v>
      </c>
      <c r="F31" s="269"/>
      <c r="G31" s="213"/>
      <c r="H31" s="196"/>
    </row>
    <row r="32" spans="1:8" ht="19.5" thickBot="1">
      <c r="A32" s="14"/>
      <c r="B32" s="16"/>
      <c r="C32" s="16"/>
      <c r="D32" s="216" t="s">
        <v>382</v>
      </c>
      <c r="E32" s="268" t="s">
        <v>383</v>
      </c>
      <c r="F32" s="269"/>
      <c r="G32" s="217">
        <f>G21+G22+G23+G24+G25+G26+G27</f>
        <v>65559064</v>
      </c>
      <c r="H32" s="196"/>
    </row>
    <row r="33" spans="1:8" ht="19.5" thickBot="1">
      <c r="A33" s="14"/>
      <c r="B33" s="16"/>
      <c r="C33" s="16"/>
      <c r="D33" s="216" t="s">
        <v>382</v>
      </c>
      <c r="E33" s="268" t="s">
        <v>371</v>
      </c>
      <c r="F33" s="269"/>
      <c r="G33" s="217">
        <f>G32</f>
        <v>65559064</v>
      </c>
      <c r="H33" s="196"/>
    </row>
    <row r="34" spans="1:8" ht="19.5" thickBot="1">
      <c r="A34" s="14"/>
      <c r="B34" s="16"/>
      <c r="C34" s="16"/>
      <c r="D34" s="216" t="s">
        <v>382</v>
      </c>
      <c r="E34" s="268" t="s">
        <v>372</v>
      </c>
      <c r="F34" s="269"/>
      <c r="G34" s="213" t="s">
        <v>391</v>
      </c>
      <c r="H34" s="196"/>
    </row>
    <row r="35" spans="1:8" ht="18.75">
      <c r="A35" s="14"/>
      <c r="B35" s="16"/>
      <c r="C35" s="16"/>
      <c r="D35" s="210"/>
      <c r="E35" s="196"/>
      <c r="F35" s="196"/>
      <c r="G35" s="196"/>
      <c r="H35" s="196"/>
    </row>
    <row r="36" spans="1:8" ht="18.75">
      <c r="A36" s="14"/>
      <c r="B36" s="16"/>
      <c r="C36" s="16"/>
      <c r="D36" s="270" t="s">
        <v>388</v>
      </c>
      <c r="E36" s="270"/>
      <c r="F36" s="270"/>
      <c r="G36" s="196"/>
      <c r="H36" s="196"/>
    </row>
    <row r="37" spans="1:8" ht="18.75">
      <c r="A37" s="14"/>
      <c r="B37" s="16"/>
      <c r="C37" s="16"/>
      <c r="D37" s="211"/>
      <c r="E37" s="196"/>
      <c r="F37" s="196"/>
      <c r="G37" s="196"/>
      <c r="H37" s="196"/>
    </row>
    <row r="38" spans="1:8" ht="16.5" thickBot="1">
      <c r="A38" s="14"/>
      <c r="B38" s="16"/>
      <c r="C38" s="16"/>
      <c r="D38" s="196"/>
      <c r="E38" s="196"/>
      <c r="F38" s="196"/>
      <c r="G38" s="203" t="s">
        <v>384</v>
      </c>
      <c r="H38" s="196"/>
    </row>
    <row r="39" spans="1:8" ht="94.5">
      <c r="A39" s="14"/>
      <c r="B39" s="16"/>
      <c r="C39" s="16"/>
      <c r="D39" s="204" t="s">
        <v>385</v>
      </c>
      <c r="E39" s="261" t="s">
        <v>259</v>
      </c>
      <c r="F39" s="205" t="s">
        <v>377</v>
      </c>
      <c r="G39" s="261" t="s">
        <v>3</v>
      </c>
      <c r="H39" s="196"/>
    </row>
    <row r="40" spans="1:8" ht="32.25" thickBot="1">
      <c r="A40" s="14"/>
      <c r="B40" s="16"/>
      <c r="C40" s="16"/>
      <c r="D40" s="206" t="s">
        <v>263</v>
      </c>
      <c r="E40" s="262"/>
      <c r="F40" s="207" t="s">
        <v>386</v>
      </c>
      <c r="G40" s="262"/>
      <c r="H40" s="196"/>
    </row>
    <row r="41" spans="1:8" ht="16.5" thickBot="1">
      <c r="A41" s="14"/>
      <c r="B41" s="16"/>
      <c r="C41" s="16"/>
      <c r="D41" s="206">
        <v>1</v>
      </c>
      <c r="E41" s="207">
        <v>2</v>
      </c>
      <c r="F41" s="207">
        <v>3</v>
      </c>
      <c r="G41" s="207">
        <v>4</v>
      </c>
      <c r="H41" s="196"/>
    </row>
    <row r="42" spans="1:8" ht="19.5" thickBot="1">
      <c r="A42" s="14"/>
      <c r="B42" s="16"/>
      <c r="C42" s="16"/>
      <c r="D42" s="263" t="s">
        <v>373</v>
      </c>
      <c r="E42" s="264"/>
      <c r="F42" s="264"/>
      <c r="G42" s="265"/>
      <c r="H42" s="266"/>
    </row>
    <row r="43" spans="1:8" ht="19.5" thickBot="1">
      <c r="A43" s="14"/>
      <c r="B43" s="16"/>
      <c r="C43" s="16"/>
      <c r="D43" s="208"/>
      <c r="E43" s="209"/>
      <c r="F43" s="212" t="s">
        <v>379</v>
      </c>
      <c r="G43" s="213" t="s">
        <v>390</v>
      </c>
      <c r="H43" s="209"/>
    </row>
    <row r="44" spans="1:8" ht="19.5" thickBot="1">
      <c r="A44" s="14"/>
      <c r="B44" s="16"/>
      <c r="C44" s="16"/>
      <c r="D44" s="208"/>
      <c r="E44" s="209"/>
      <c r="F44" s="212" t="s">
        <v>380</v>
      </c>
      <c r="G44" s="213" t="s">
        <v>390</v>
      </c>
      <c r="H44" s="209"/>
    </row>
    <row r="45" spans="1:8" ht="19.5" thickBot="1">
      <c r="A45" s="14"/>
      <c r="B45" s="16"/>
      <c r="C45" s="16"/>
      <c r="D45" s="208"/>
      <c r="E45" s="209"/>
      <c r="F45" s="212" t="s">
        <v>381</v>
      </c>
      <c r="G45" s="213" t="s">
        <v>390</v>
      </c>
      <c r="H45" s="209"/>
    </row>
    <row r="46" spans="1:8" ht="19.5" thickBot="1">
      <c r="A46" s="14"/>
      <c r="B46" s="16"/>
      <c r="C46" s="16"/>
      <c r="D46" s="263" t="s">
        <v>387</v>
      </c>
      <c r="E46" s="264"/>
      <c r="F46" s="264"/>
      <c r="G46" s="267"/>
      <c r="H46" s="266"/>
    </row>
    <row r="47" spans="1:8" ht="19.5" thickBot="1">
      <c r="A47" s="14"/>
      <c r="B47" s="16"/>
      <c r="C47" s="16"/>
      <c r="D47" s="208"/>
      <c r="E47" s="209"/>
      <c r="F47" s="213" t="s">
        <v>379</v>
      </c>
      <c r="G47" s="213" t="s">
        <v>390</v>
      </c>
      <c r="H47" s="209"/>
    </row>
    <row r="48" spans="1:8" ht="19.5" thickBot="1">
      <c r="A48" s="14"/>
      <c r="B48" s="16"/>
      <c r="C48" s="16"/>
      <c r="D48" s="208"/>
      <c r="E48" s="209"/>
      <c r="F48" s="213" t="s">
        <v>380</v>
      </c>
      <c r="G48" s="213" t="s">
        <v>390</v>
      </c>
      <c r="H48" s="209"/>
    </row>
    <row r="49" spans="1:8" ht="19.5" thickBot="1">
      <c r="A49" s="14"/>
      <c r="B49" s="16"/>
      <c r="C49" s="16"/>
      <c r="D49" s="214"/>
      <c r="E49" s="215"/>
      <c r="F49" s="213" t="s">
        <v>381</v>
      </c>
      <c r="G49" s="213" t="s">
        <v>390</v>
      </c>
      <c r="H49" s="209"/>
    </row>
    <row r="50" spans="1:8" ht="19.5" thickBot="1">
      <c r="A50" s="14"/>
      <c r="B50" s="16"/>
      <c r="C50" s="16"/>
      <c r="D50" s="206" t="s">
        <v>382</v>
      </c>
      <c r="E50" s="207" t="s">
        <v>382</v>
      </c>
      <c r="F50" s="213" t="s">
        <v>383</v>
      </c>
      <c r="G50" s="213" t="s">
        <v>390</v>
      </c>
      <c r="H50" s="209"/>
    </row>
    <row r="51" spans="1:8" ht="19.5" thickBot="1">
      <c r="A51" s="14"/>
      <c r="B51" s="16"/>
      <c r="C51" s="16"/>
      <c r="D51" s="206" t="s">
        <v>382</v>
      </c>
      <c r="E51" s="207" t="s">
        <v>382</v>
      </c>
      <c r="F51" s="213" t="s">
        <v>371</v>
      </c>
      <c r="G51" s="213" t="s">
        <v>390</v>
      </c>
      <c r="H51" s="209"/>
    </row>
    <row r="52" spans="1:8" ht="19.5" thickBot="1">
      <c r="A52" s="14"/>
      <c r="B52" s="16"/>
      <c r="C52" s="16"/>
      <c r="D52" s="206" t="s">
        <v>382</v>
      </c>
      <c r="E52" s="207" t="s">
        <v>382</v>
      </c>
      <c r="F52" s="213" t="s">
        <v>372</v>
      </c>
      <c r="G52" s="213" t="s">
        <v>390</v>
      </c>
      <c r="H52" s="209"/>
    </row>
    <row r="53" ht="44.25" customHeight="1">
      <c r="A53" s="14"/>
    </row>
    <row r="54" ht="12.75">
      <c r="A54" s="14"/>
    </row>
    <row r="55" ht="12.75">
      <c r="A55" s="14"/>
    </row>
    <row r="56" ht="16.5" thickBot="1">
      <c r="C56" s="20"/>
    </row>
    <row r="66" ht="45.75" customHeight="1"/>
  </sheetData>
  <sheetProtection/>
  <mergeCells count="28">
    <mergeCell ref="D10:G10"/>
    <mergeCell ref="D11:G11"/>
    <mergeCell ref="D12:G12"/>
    <mergeCell ref="E17:F17"/>
    <mergeCell ref="G17:G18"/>
    <mergeCell ref="E18:F18"/>
    <mergeCell ref="E24:F24"/>
    <mergeCell ref="E26:F26"/>
    <mergeCell ref="E25:F25"/>
    <mergeCell ref="E19:F19"/>
    <mergeCell ref="D20:G20"/>
    <mergeCell ref="E21:F21"/>
    <mergeCell ref="E22:F22"/>
    <mergeCell ref="D46:H46"/>
    <mergeCell ref="E32:F32"/>
    <mergeCell ref="E33:F33"/>
    <mergeCell ref="E34:F34"/>
    <mergeCell ref="D36:F36"/>
    <mergeCell ref="G3:J3"/>
    <mergeCell ref="E39:E40"/>
    <mergeCell ref="G39:G40"/>
    <mergeCell ref="D42:H42"/>
    <mergeCell ref="D28:G28"/>
    <mergeCell ref="E29:F29"/>
    <mergeCell ref="E30:F30"/>
    <mergeCell ref="E31:F31"/>
    <mergeCell ref="E27:F27"/>
    <mergeCell ref="E23:F23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54" r:id="rId1"/>
  <headerFooter alignWithMargins="0">
    <oddFooter>&amp;R&amp;P</oddFooter>
  </headerFooter>
  <rowBreaks count="1" manualBreakCount="1">
    <brk id="35" max="7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90" zoomScaleSheetLayoutView="90" zoomScalePageLayoutView="0" workbookViewId="0" topLeftCell="B1">
      <selection activeCell="G2" sqref="G2:K2"/>
    </sheetView>
  </sheetViews>
  <sheetFormatPr defaultColWidth="9.16015625" defaultRowHeight="12.75"/>
  <cols>
    <col min="1" max="1" width="3.83203125" style="6" hidden="1" customWidth="1"/>
    <col min="2" max="2" width="15.16015625" style="74" customWidth="1"/>
    <col min="3" max="3" width="17.33203125" style="74" customWidth="1"/>
    <col min="4" max="4" width="16" style="74" customWidth="1"/>
    <col min="5" max="5" width="48.5" style="6" customWidth="1"/>
    <col min="6" max="6" width="40" style="6" customWidth="1"/>
    <col min="7" max="9" width="21.16015625" style="6" customWidth="1"/>
    <col min="10" max="10" width="21.66015625" style="6" customWidth="1"/>
    <col min="11" max="11" width="21.16015625" style="6" customWidth="1"/>
    <col min="12" max="12" width="9.16015625" style="5" customWidth="1"/>
    <col min="13" max="13" width="10.16015625" style="5" bestFit="1" customWidth="1"/>
    <col min="14" max="16384" width="9.16015625" style="5" customWidth="1"/>
  </cols>
  <sheetData>
    <row r="1" spans="1:11" s="42" customFormat="1" ht="22.5" customHeight="1">
      <c r="A1" s="41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7:11" ht="69.75" customHeight="1">
      <c r="G2" s="241" t="s">
        <v>423</v>
      </c>
      <c r="H2" s="241"/>
      <c r="I2" s="241"/>
      <c r="J2" s="241"/>
      <c r="K2" s="241"/>
    </row>
    <row r="3" spans="1:11" ht="45" customHeight="1">
      <c r="A3" s="2"/>
      <c r="B3" s="244" t="s">
        <v>355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1:11" ht="45" customHeight="1">
      <c r="A4" s="2"/>
      <c r="B4" s="177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7.25" customHeight="1">
      <c r="A5" s="2"/>
      <c r="B5" s="177"/>
      <c r="C5" s="182">
        <v>22511000000</v>
      </c>
      <c r="D5" s="4"/>
      <c r="E5" s="176"/>
      <c r="F5" s="176"/>
      <c r="G5" s="176"/>
      <c r="H5" s="178"/>
      <c r="I5" s="178"/>
      <c r="J5" s="178"/>
      <c r="K5" s="178"/>
    </row>
    <row r="6" spans="2:11" ht="16.5" customHeight="1">
      <c r="B6" s="75"/>
      <c r="C6" s="240" t="s">
        <v>241</v>
      </c>
      <c r="D6" s="240"/>
      <c r="E6" s="240"/>
      <c r="F6" s="240"/>
      <c r="G6" s="240"/>
      <c r="H6" s="86"/>
      <c r="I6" s="86"/>
      <c r="J6" s="85"/>
      <c r="K6" s="64" t="s">
        <v>105</v>
      </c>
    </row>
    <row r="7" spans="1:11" ht="107.25" customHeight="1">
      <c r="A7" s="77"/>
      <c r="B7" s="47" t="s">
        <v>260</v>
      </c>
      <c r="C7" s="47" t="s">
        <v>259</v>
      </c>
      <c r="D7" s="47" t="s">
        <v>1</v>
      </c>
      <c r="E7" s="88" t="s">
        <v>261</v>
      </c>
      <c r="F7" s="65" t="s">
        <v>271</v>
      </c>
      <c r="G7" s="65" t="s">
        <v>264</v>
      </c>
      <c r="H7" s="65" t="s">
        <v>265</v>
      </c>
      <c r="I7" s="65" t="s">
        <v>266</v>
      </c>
      <c r="J7" s="65" t="s">
        <v>267</v>
      </c>
      <c r="K7" s="65" t="s">
        <v>0</v>
      </c>
    </row>
    <row r="8" spans="1:11" ht="11.25" customHeight="1">
      <c r="A8" s="77"/>
      <c r="B8" s="47">
        <v>1</v>
      </c>
      <c r="C8" s="47">
        <v>2</v>
      </c>
      <c r="D8" s="47">
        <v>3</v>
      </c>
      <c r="E8" s="88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</row>
    <row r="9" spans="1:11" s="30" customFormat="1" ht="22.5" customHeight="1">
      <c r="A9" s="29"/>
      <c r="B9" s="93" t="s">
        <v>158</v>
      </c>
      <c r="C9" s="93"/>
      <c r="D9" s="93"/>
      <c r="E9" s="94" t="s">
        <v>166</v>
      </c>
      <c r="F9" s="67"/>
      <c r="G9" s="67"/>
      <c r="H9" s="67"/>
      <c r="I9" s="67"/>
      <c r="J9" s="67"/>
      <c r="K9" s="67"/>
    </row>
    <row r="10" spans="2:11" ht="28.5" customHeight="1">
      <c r="B10" s="93" t="s">
        <v>156</v>
      </c>
      <c r="C10" s="93"/>
      <c r="D10" s="93"/>
      <c r="E10" s="94" t="s">
        <v>166</v>
      </c>
      <c r="F10" s="68"/>
      <c r="G10" s="68"/>
      <c r="H10" s="68"/>
      <c r="I10" s="68"/>
      <c r="J10" s="68"/>
      <c r="K10" s="68"/>
    </row>
    <row r="11" spans="2:11" ht="105">
      <c r="B11" s="93" t="s">
        <v>230</v>
      </c>
      <c r="C11" s="98" t="s">
        <v>231</v>
      </c>
      <c r="D11" s="98" t="s">
        <v>170</v>
      </c>
      <c r="E11" s="99" t="s">
        <v>232</v>
      </c>
      <c r="F11" s="99" t="s">
        <v>347</v>
      </c>
      <c r="G11" s="164"/>
      <c r="H11" s="68"/>
      <c r="I11" s="68"/>
      <c r="J11" s="68">
        <v>8000</v>
      </c>
      <c r="K11" s="68"/>
    </row>
    <row r="12" spans="2:11" ht="105">
      <c r="B12" s="93" t="s">
        <v>230</v>
      </c>
      <c r="C12" s="98" t="s">
        <v>231</v>
      </c>
      <c r="D12" s="98" t="s">
        <v>170</v>
      </c>
      <c r="E12" s="99" t="s">
        <v>232</v>
      </c>
      <c r="F12" s="99" t="s">
        <v>348</v>
      </c>
      <c r="G12" s="164"/>
      <c r="H12" s="68"/>
      <c r="I12" s="68"/>
      <c r="J12" s="68">
        <v>4000</v>
      </c>
      <c r="K12" s="68"/>
    </row>
    <row r="13" spans="2:11" ht="105">
      <c r="B13" s="93" t="s">
        <v>230</v>
      </c>
      <c r="C13" s="98" t="s">
        <v>231</v>
      </c>
      <c r="D13" s="98" t="s">
        <v>170</v>
      </c>
      <c r="E13" s="99" t="s">
        <v>232</v>
      </c>
      <c r="F13" s="99" t="s">
        <v>344</v>
      </c>
      <c r="G13" s="164"/>
      <c r="H13" s="68"/>
      <c r="I13" s="68"/>
      <c r="J13" s="68">
        <v>25000</v>
      </c>
      <c r="K13" s="68"/>
    </row>
    <row r="14" spans="2:11" ht="105">
      <c r="B14" s="93" t="s">
        <v>230</v>
      </c>
      <c r="C14" s="98" t="s">
        <v>231</v>
      </c>
      <c r="D14" s="98" t="s">
        <v>170</v>
      </c>
      <c r="E14" s="99" t="s">
        <v>232</v>
      </c>
      <c r="F14" s="99" t="s">
        <v>345</v>
      </c>
      <c r="G14" s="164"/>
      <c r="H14" s="68"/>
      <c r="I14" s="68"/>
      <c r="J14" s="68">
        <v>25000</v>
      </c>
      <c r="K14" s="68"/>
    </row>
    <row r="15" spans="2:11" ht="105">
      <c r="B15" s="93" t="s">
        <v>183</v>
      </c>
      <c r="C15" s="98" t="s">
        <v>184</v>
      </c>
      <c r="D15" s="98" t="s">
        <v>112</v>
      </c>
      <c r="E15" s="99" t="s">
        <v>185</v>
      </c>
      <c r="F15" s="99" t="s">
        <v>346</v>
      </c>
      <c r="G15" s="164"/>
      <c r="H15" s="68"/>
      <c r="I15" s="68"/>
      <c r="J15" s="68">
        <v>8000</v>
      </c>
      <c r="K15" s="68"/>
    </row>
    <row r="16" spans="2:11" ht="90">
      <c r="B16" s="93" t="s">
        <v>183</v>
      </c>
      <c r="C16" s="98" t="s">
        <v>184</v>
      </c>
      <c r="D16" s="98" t="s">
        <v>112</v>
      </c>
      <c r="E16" s="99" t="s">
        <v>185</v>
      </c>
      <c r="F16" s="99" t="s">
        <v>349</v>
      </c>
      <c r="G16" s="164"/>
      <c r="H16" s="68"/>
      <c r="I16" s="68"/>
      <c r="J16" s="68">
        <v>4000</v>
      </c>
      <c r="K16" s="68"/>
    </row>
    <row r="17" spans="2:11" ht="60">
      <c r="B17" s="93" t="s">
        <v>335</v>
      </c>
      <c r="C17" s="98" t="s">
        <v>108</v>
      </c>
      <c r="D17" s="98" t="s">
        <v>115</v>
      </c>
      <c r="E17" s="99" t="s">
        <v>272</v>
      </c>
      <c r="F17" s="99" t="s">
        <v>366</v>
      </c>
      <c r="G17" s="164"/>
      <c r="H17" s="68"/>
      <c r="I17" s="68"/>
      <c r="J17" s="68">
        <v>503348</v>
      </c>
      <c r="K17" s="68"/>
    </row>
    <row r="18" spans="2:11" ht="90">
      <c r="B18" s="93" t="s">
        <v>230</v>
      </c>
      <c r="C18" s="98" t="s">
        <v>231</v>
      </c>
      <c r="D18" s="98" t="s">
        <v>170</v>
      </c>
      <c r="E18" s="99" t="s">
        <v>232</v>
      </c>
      <c r="F18" s="99" t="s">
        <v>359</v>
      </c>
      <c r="G18" s="164"/>
      <c r="H18" s="68"/>
      <c r="I18" s="68"/>
      <c r="J18" s="68">
        <v>35000</v>
      </c>
      <c r="K18" s="68"/>
    </row>
    <row r="19" spans="2:11" ht="78.75" customHeight="1">
      <c r="B19" s="93" t="s">
        <v>230</v>
      </c>
      <c r="C19" s="98" t="s">
        <v>231</v>
      </c>
      <c r="D19" s="98" t="s">
        <v>170</v>
      </c>
      <c r="E19" s="99" t="s">
        <v>232</v>
      </c>
      <c r="F19" s="99" t="s">
        <v>360</v>
      </c>
      <c r="G19" s="164"/>
      <c r="H19" s="68"/>
      <c r="I19" s="68"/>
      <c r="J19" s="68">
        <v>4500</v>
      </c>
      <c r="K19" s="68"/>
    </row>
    <row r="20" spans="2:11" ht="91.5" customHeight="1">
      <c r="B20" s="93" t="s">
        <v>230</v>
      </c>
      <c r="C20" s="98" t="s">
        <v>231</v>
      </c>
      <c r="D20" s="98" t="s">
        <v>170</v>
      </c>
      <c r="E20" s="99" t="s">
        <v>232</v>
      </c>
      <c r="F20" s="99" t="s">
        <v>361</v>
      </c>
      <c r="G20" s="164"/>
      <c r="H20" s="68"/>
      <c r="I20" s="68"/>
      <c r="J20" s="68">
        <v>4400</v>
      </c>
      <c r="K20" s="68"/>
    </row>
    <row r="21" spans="2:11" ht="90">
      <c r="B21" s="93" t="s">
        <v>230</v>
      </c>
      <c r="C21" s="98" t="s">
        <v>231</v>
      </c>
      <c r="D21" s="98" t="s">
        <v>170</v>
      </c>
      <c r="E21" s="99" t="s">
        <v>232</v>
      </c>
      <c r="F21" s="99" t="s">
        <v>362</v>
      </c>
      <c r="G21" s="164"/>
      <c r="H21" s="68"/>
      <c r="I21" s="68"/>
      <c r="J21" s="68">
        <v>2900</v>
      </c>
      <c r="K21" s="68"/>
    </row>
    <row r="22" spans="2:11" ht="105">
      <c r="B22" s="93" t="s">
        <v>230</v>
      </c>
      <c r="C22" s="98" t="s">
        <v>231</v>
      </c>
      <c r="D22" s="98" t="s">
        <v>170</v>
      </c>
      <c r="E22" s="99" t="s">
        <v>232</v>
      </c>
      <c r="F22" s="99" t="s">
        <v>364</v>
      </c>
      <c r="G22" s="164"/>
      <c r="H22" s="68"/>
      <c r="I22" s="68"/>
      <c r="J22" s="68">
        <v>4800</v>
      </c>
      <c r="K22" s="68"/>
    </row>
    <row r="23" spans="2:11" ht="81.75" customHeight="1">
      <c r="B23" s="93" t="s">
        <v>230</v>
      </c>
      <c r="C23" s="98" t="s">
        <v>231</v>
      </c>
      <c r="D23" s="98" t="s">
        <v>170</v>
      </c>
      <c r="E23" s="99" t="s">
        <v>232</v>
      </c>
      <c r="F23" s="99" t="s">
        <v>363</v>
      </c>
      <c r="G23" s="164"/>
      <c r="H23" s="68"/>
      <c r="I23" s="68"/>
      <c r="J23" s="68">
        <v>15000</v>
      </c>
      <c r="K23" s="68"/>
    </row>
    <row r="24" spans="2:11" ht="91.5" customHeight="1">
      <c r="B24" s="93" t="s">
        <v>230</v>
      </c>
      <c r="C24" s="98" t="s">
        <v>231</v>
      </c>
      <c r="D24" s="98" t="s">
        <v>170</v>
      </c>
      <c r="E24" s="99" t="s">
        <v>232</v>
      </c>
      <c r="F24" s="99" t="s">
        <v>365</v>
      </c>
      <c r="G24" s="164"/>
      <c r="H24" s="68"/>
      <c r="I24" s="68"/>
      <c r="J24" s="68">
        <v>4800</v>
      </c>
      <c r="K24" s="68"/>
    </row>
    <row r="25" spans="2:11" ht="67.5" customHeight="1">
      <c r="B25" s="93" t="s">
        <v>183</v>
      </c>
      <c r="C25" s="98" t="s">
        <v>184</v>
      </c>
      <c r="D25" s="98" t="s">
        <v>112</v>
      </c>
      <c r="E25" s="99" t="s">
        <v>185</v>
      </c>
      <c r="F25" s="99" t="s">
        <v>393</v>
      </c>
      <c r="G25" s="164"/>
      <c r="H25" s="68"/>
      <c r="I25" s="68"/>
      <c r="J25" s="68">
        <v>1500000</v>
      </c>
      <c r="K25" s="68"/>
    </row>
    <row r="26" spans="2:11" ht="64.5" customHeight="1">
      <c r="B26" s="93" t="s">
        <v>183</v>
      </c>
      <c r="C26" s="98" t="s">
        <v>184</v>
      </c>
      <c r="D26" s="98" t="s">
        <v>112</v>
      </c>
      <c r="E26" s="99" t="s">
        <v>185</v>
      </c>
      <c r="F26" s="99" t="s">
        <v>392</v>
      </c>
      <c r="G26" s="164"/>
      <c r="H26" s="68"/>
      <c r="I26" s="68"/>
      <c r="J26" s="68">
        <v>2137129</v>
      </c>
      <c r="K26" s="68"/>
    </row>
    <row r="27" spans="2:11" ht="24.75" customHeight="1">
      <c r="B27" s="69" t="s">
        <v>270</v>
      </c>
      <c r="C27" s="69" t="s">
        <v>270</v>
      </c>
      <c r="D27" s="76"/>
      <c r="E27" s="66" t="s">
        <v>229</v>
      </c>
      <c r="F27" s="69" t="s">
        <v>270</v>
      </c>
      <c r="G27" s="69" t="s">
        <v>270</v>
      </c>
      <c r="H27" s="73">
        <f>SUM(H11:H16)</f>
        <v>0</v>
      </c>
      <c r="I27" s="73">
        <v>0</v>
      </c>
      <c r="J27" s="73">
        <f>SUM(J11:J26)</f>
        <v>4285877</v>
      </c>
      <c r="K27" s="69" t="s">
        <v>270</v>
      </c>
    </row>
    <row r="29" spans="2:18" ht="42.75" customHeight="1">
      <c r="B29" s="247" t="s">
        <v>318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2:18" ht="20.25" customHeight="1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2:18" ht="20.25" customHeight="1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</row>
    <row r="32" spans="2:18" ht="36.75" customHeight="1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90"/>
      <c r="M32" s="90"/>
      <c r="N32" s="90"/>
      <c r="O32" s="90"/>
      <c r="P32" s="90"/>
      <c r="Q32" s="90"/>
      <c r="R32" s="90"/>
    </row>
    <row r="33" spans="2:18" ht="21" customHeight="1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</row>
  </sheetData>
  <sheetProtection/>
  <mergeCells count="9">
    <mergeCell ref="G2:K2"/>
    <mergeCell ref="B1:K1"/>
    <mergeCell ref="B3:K3"/>
    <mergeCell ref="B31:R31"/>
    <mergeCell ref="C6:G6"/>
    <mergeCell ref="B33:R33"/>
    <mergeCell ref="B32:K32"/>
    <mergeCell ref="B30:R30"/>
    <mergeCell ref="B29:R29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  <rowBreaks count="2" manualBreakCount="2">
    <brk id="31" min="1" max="10" man="1"/>
    <brk id="3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B1">
      <selection activeCell="I13" sqref="I13"/>
    </sheetView>
  </sheetViews>
  <sheetFormatPr defaultColWidth="9.16015625" defaultRowHeight="12.75"/>
  <cols>
    <col min="1" max="1" width="3.83203125" style="6" hidden="1" customWidth="1"/>
    <col min="2" max="2" width="16.5" style="74" customWidth="1"/>
    <col min="3" max="3" width="16.33203125" style="74" customWidth="1"/>
    <col min="4" max="4" width="16.83203125" style="74" customWidth="1"/>
    <col min="5" max="5" width="44.33203125" style="6" customWidth="1"/>
    <col min="6" max="6" width="45" style="6" customWidth="1"/>
    <col min="7" max="7" width="21.83203125" style="6" customWidth="1"/>
    <col min="8" max="8" width="13.5" style="6" customWidth="1"/>
    <col min="9" max="10" width="21.16015625" style="6" customWidth="1"/>
    <col min="11" max="11" width="24.66015625" style="6" customWidth="1"/>
    <col min="12" max="12" width="0.82421875" style="5" customWidth="1"/>
    <col min="13" max="16384" width="9.16015625" style="5" customWidth="1"/>
  </cols>
  <sheetData>
    <row r="1" spans="1:11" s="42" customFormat="1" ht="13.5" customHeight="1">
      <c r="A1" s="41"/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9:11" ht="63" customHeight="1">
      <c r="I2" s="241" t="s">
        <v>424</v>
      </c>
      <c r="J2" s="241"/>
      <c r="K2" s="241"/>
    </row>
    <row r="3" spans="1:11" ht="31.5" customHeight="1">
      <c r="A3" s="2"/>
      <c r="B3" s="244" t="s">
        <v>331</v>
      </c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7.25" customHeight="1">
      <c r="A4" s="2"/>
      <c r="B4" s="177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8" customHeight="1">
      <c r="A5" s="2"/>
      <c r="B5" s="177"/>
      <c r="C5" s="182">
        <v>22511000000</v>
      </c>
      <c r="D5" s="4"/>
      <c r="E5" s="176"/>
      <c r="F5" s="176"/>
      <c r="G5" s="176"/>
      <c r="H5" s="178"/>
      <c r="I5" s="178"/>
      <c r="J5" s="178"/>
      <c r="K5" s="178"/>
    </row>
    <row r="6" spans="2:11" ht="9" customHeight="1">
      <c r="B6" s="75"/>
      <c r="C6" s="240" t="s">
        <v>241</v>
      </c>
      <c r="D6" s="240"/>
      <c r="E6" s="240"/>
      <c r="F6" s="240"/>
      <c r="G6" s="240"/>
      <c r="H6" s="85"/>
      <c r="I6" s="85"/>
      <c r="J6" s="86"/>
      <c r="K6" s="64" t="s">
        <v>105</v>
      </c>
    </row>
    <row r="7" spans="1:11" ht="36" customHeight="1">
      <c r="A7" s="77"/>
      <c r="B7" s="279" t="s">
        <v>260</v>
      </c>
      <c r="C7" s="279" t="s">
        <v>268</v>
      </c>
      <c r="D7" s="279" t="s">
        <v>1</v>
      </c>
      <c r="E7" s="279" t="s">
        <v>269</v>
      </c>
      <c r="F7" s="281" t="s">
        <v>159</v>
      </c>
      <c r="G7" s="281" t="s">
        <v>2</v>
      </c>
      <c r="H7" s="281" t="s">
        <v>3</v>
      </c>
      <c r="I7" s="281" t="s">
        <v>148</v>
      </c>
      <c r="J7" s="283" t="s">
        <v>149</v>
      </c>
      <c r="K7" s="284"/>
    </row>
    <row r="8" spans="1:11" ht="72" customHeight="1">
      <c r="A8" s="77"/>
      <c r="B8" s="280"/>
      <c r="C8" s="280"/>
      <c r="D8" s="280"/>
      <c r="E8" s="280"/>
      <c r="F8" s="282"/>
      <c r="G8" s="282"/>
      <c r="H8" s="282"/>
      <c r="I8" s="282"/>
      <c r="J8" s="65" t="s">
        <v>211</v>
      </c>
      <c r="K8" s="65" t="s">
        <v>4</v>
      </c>
    </row>
    <row r="9" spans="1:11" ht="15.75" customHeight="1">
      <c r="A9" s="77"/>
      <c r="B9" s="87">
        <v>1</v>
      </c>
      <c r="C9" s="87">
        <v>2</v>
      </c>
      <c r="D9" s="87">
        <v>3</v>
      </c>
      <c r="E9" s="87">
        <v>4</v>
      </c>
      <c r="F9" s="87">
        <v>5</v>
      </c>
      <c r="G9" s="87">
        <v>6</v>
      </c>
      <c r="H9" s="87">
        <v>7</v>
      </c>
      <c r="I9" s="87">
        <v>8</v>
      </c>
      <c r="J9" s="65">
        <v>9</v>
      </c>
      <c r="K9" s="65">
        <v>10</v>
      </c>
    </row>
    <row r="10" spans="1:11" s="30" customFormat="1" ht="13.5" customHeight="1">
      <c r="A10" s="29"/>
      <c r="B10" s="93" t="s">
        <v>158</v>
      </c>
      <c r="C10" s="93"/>
      <c r="D10" s="93"/>
      <c r="E10" s="94" t="s">
        <v>166</v>
      </c>
      <c r="F10" s="67"/>
      <c r="G10" s="67"/>
      <c r="H10" s="67"/>
      <c r="I10" s="67"/>
      <c r="J10" s="67"/>
      <c r="K10" s="67"/>
    </row>
    <row r="11" spans="2:11" ht="15.75" customHeight="1">
      <c r="B11" s="93" t="s">
        <v>156</v>
      </c>
      <c r="C11" s="93"/>
      <c r="D11" s="93"/>
      <c r="E11" s="94" t="s">
        <v>166</v>
      </c>
      <c r="F11" s="68"/>
      <c r="G11" s="68"/>
      <c r="H11" s="68"/>
      <c r="I11" s="68"/>
      <c r="J11" s="68"/>
      <c r="K11" s="68"/>
    </row>
    <row r="12" spans="2:11" ht="30">
      <c r="B12" s="93" t="s">
        <v>76</v>
      </c>
      <c r="C12" s="98" t="s">
        <v>77</v>
      </c>
      <c r="D12" s="98" t="s">
        <v>170</v>
      </c>
      <c r="E12" s="99" t="s">
        <v>78</v>
      </c>
      <c r="F12" s="70" t="s">
        <v>322</v>
      </c>
      <c r="G12" s="70" t="s">
        <v>320</v>
      </c>
      <c r="H12" s="71">
        <f>I12+J12</f>
        <v>3200000</v>
      </c>
      <c r="I12" s="97">
        <v>3200000</v>
      </c>
      <c r="J12" s="97"/>
      <c r="K12" s="68"/>
    </row>
    <row r="13" spans="2:11" ht="75">
      <c r="B13" s="93" t="s">
        <v>88</v>
      </c>
      <c r="C13" s="98" t="s">
        <v>89</v>
      </c>
      <c r="D13" s="98" t="s">
        <v>173</v>
      </c>
      <c r="E13" s="99" t="s">
        <v>174</v>
      </c>
      <c r="F13" s="70" t="s">
        <v>323</v>
      </c>
      <c r="G13" s="70" t="s">
        <v>321</v>
      </c>
      <c r="H13" s="71">
        <f aca="true" t="shared" si="0" ref="H13:H36">I13+J13</f>
        <v>65000</v>
      </c>
      <c r="I13" s="71"/>
      <c r="J13" s="71">
        <v>65000</v>
      </c>
      <c r="K13" s="68"/>
    </row>
    <row r="14" spans="2:11" ht="60">
      <c r="B14" s="93" t="s">
        <v>84</v>
      </c>
      <c r="C14" s="98" t="s">
        <v>85</v>
      </c>
      <c r="D14" s="98" t="s">
        <v>171</v>
      </c>
      <c r="E14" s="99" t="s">
        <v>195</v>
      </c>
      <c r="F14" s="70" t="s">
        <v>324</v>
      </c>
      <c r="G14" s="70" t="s">
        <v>325</v>
      </c>
      <c r="H14" s="71">
        <f t="shared" si="0"/>
        <v>260300</v>
      </c>
      <c r="I14" s="71"/>
      <c r="J14" s="71">
        <v>260300</v>
      </c>
      <c r="K14" s="71">
        <v>260300</v>
      </c>
    </row>
    <row r="15" spans="2:11" ht="75">
      <c r="B15" s="93" t="s">
        <v>178</v>
      </c>
      <c r="C15" s="98" t="s">
        <v>113</v>
      </c>
      <c r="D15" s="98" t="s">
        <v>172</v>
      </c>
      <c r="E15" s="99" t="s">
        <v>186</v>
      </c>
      <c r="F15" s="70" t="s">
        <v>227</v>
      </c>
      <c r="G15" s="70" t="s">
        <v>257</v>
      </c>
      <c r="H15" s="71">
        <f t="shared" si="0"/>
        <v>357861</v>
      </c>
      <c r="I15" s="71">
        <v>357861</v>
      </c>
      <c r="J15" s="71"/>
      <c r="K15" s="68"/>
    </row>
    <row r="16" spans="2:11" ht="30">
      <c r="B16" s="93" t="s">
        <v>180</v>
      </c>
      <c r="C16" s="98" t="s">
        <v>181</v>
      </c>
      <c r="D16" s="98" t="s">
        <v>167</v>
      </c>
      <c r="E16" s="99" t="s">
        <v>182</v>
      </c>
      <c r="F16" s="70" t="s">
        <v>253</v>
      </c>
      <c r="G16" s="70" t="s">
        <v>254</v>
      </c>
      <c r="H16" s="71">
        <f t="shared" si="0"/>
        <v>440000</v>
      </c>
      <c r="I16" s="71">
        <v>440000</v>
      </c>
      <c r="J16" s="68"/>
      <c r="K16" s="68"/>
    </row>
    <row r="17" spans="2:11" ht="60">
      <c r="B17" s="93" t="s">
        <v>73</v>
      </c>
      <c r="C17" s="98" t="s">
        <v>74</v>
      </c>
      <c r="D17" s="98" t="s">
        <v>169</v>
      </c>
      <c r="E17" s="99" t="s">
        <v>75</v>
      </c>
      <c r="F17" s="70" t="s">
        <v>252</v>
      </c>
      <c r="G17" s="70" t="s">
        <v>255</v>
      </c>
      <c r="H17" s="71">
        <f t="shared" si="0"/>
        <v>30000</v>
      </c>
      <c r="I17" s="71">
        <v>30000</v>
      </c>
      <c r="J17" s="68"/>
      <c r="K17" s="68"/>
    </row>
    <row r="18" spans="2:11" ht="75">
      <c r="B18" s="93" t="s">
        <v>86</v>
      </c>
      <c r="C18" s="98" t="s">
        <v>87</v>
      </c>
      <c r="D18" s="98" t="s">
        <v>109</v>
      </c>
      <c r="E18" s="99" t="s">
        <v>194</v>
      </c>
      <c r="F18" s="70" t="s">
        <v>341</v>
      </c>
      <c r="G18" s="70" t="s">
        <v>326</v>
      </c>
      <c r="H18" s="71">
        <f t="shared" si="0"/>
        <v>50000</v>
      </c>
      <c r="I18" s="71">
        <v>50000</v>
      </c>
      <c r="J18" s="71"/>
      <c r="K18" s="68"/>
    </row>
    <row r="19" spans="2:11" ht="75">
      <c r="B19" s="93" t="s">
        <v>79</v>
      </c>
      <c r="C19" s="98" t="s">
        <v>80</v>
      </c>
      <c r="D19" s="98" t="s">
        <v>109</v>
      </c>
      <c r="E19" s="99" t="s">
        <v>81</v>
      </c>
      <c r="F19" s="70" t="s">
        <v>341</v>
      </c>
      <c r="G19" s="70" t="s">
        <v>326</v>
      </c>
      <c r="H19" s="71">
        <f t="shared" si="0"/>
        <v>226415</v>
      </c>
      <c r="I19" s="71">
        <v>226415</v>
      </c>
      <c r="J19" s="71"/>
      <c r="K19" s="68"/>
    </row>
    <row r="20" spans="2:11" ht="75">
      <c r="B20" s="93" t="s">
        <v>66</v>
      </c>
      <c r="C20" s="98" t="s">
        <v>67</v>
      </c>
      <c r="D20" s="98" t="s">
        <v>109</v>
      </c>
      <c r="E20" s="99" t="s">
        <v>68</v>
      </c>
      <c r="F20" s="70" t="s">
        <v>341</v>
      </c>
      <c r="G20" s="70" t="s">
        <v>326</v>
      </c>
      <c r="H20" s="71">
        <f t="shared" si="0"/>
        <v>933707</v>
      </c>
      <c r="I20" s="71">
        <v>933707</v>
      </c>
      <c r="J20" s="71"/>
      <c r="K20" s="68"/>
    </row>
    <row r="21" spans="2:11" ht="45">
      <c r="B21" s="93" t="s">
        <v>188</v>
      </c>
      <c r="C21" s="98" t="s">
        <v>189</v>
      </c>
      <c r="D21" s="98" t="s">
        <v>72</v>
      </c>
      <c r="E21" s="99" t="s">
        <v>190</v>
      </c>
      <c r="F21" s="70" t="s">
        <v>243</v>
      </c>
      <c r="G21" s="70" t="s">
        <v>256</v>
      </c>
      <c r="H21" s="71">
        <f t="shared" si="0"/>
        <v>130200</v>
      </c>
      <c r="I21" s="71">
        <v>130200</v>
      </c>
      <c r="J21" s="71"/>
      <c r="K21" s="68"/>
    </row>
    <row r="22" spans="2:11" ht="57" customHeight="1">
      <c r="B22" s="93" t="s">
        <v>69</v>
      </c>
      <c r="C22" s="98" t="s">
        <v>70</v>
      </c>
      <c r="D22" s="98" t="s">
        <v>193</v>
      </c>
      <c r="E22" s="99" t="s">
        <v>71</v>
      </c>
      <c r="F22" s="70" t="s">
        <v>213</v>
      </c>
      <c r="G22" s="159" t="s">
        <v>214</v>
      </c>
      <c r="H22" s="71">
        <f t="shared" si="0"/>
        <v>913865</v>
      </c>
      <c r="I22" s="71">
        <v>913865</v>
      </c>
      <c r="J22" s="71"/>
      <c r="K22" s="68"/>
    </row>
    <row r="23" spans="2:11" ht="69.75" customHeight="1">
      <c r="B23" s="93" t="s">
        <v>179</v>
      </c>
      <c r="C23" s="98" t="s">
        <v>113</v>
      </c>
      <c r="D23" s="98" t="s">
        <v>172</v>
      </c>
      <c r="E23" s="99" t="s">
        <v>186</v>
      </c>
      <c r="F23" s="70" t="s">
        <v>327</v>
      </c>
      <c r="G23" s="70" t="s">
        <v>328</v>
      </c>
      <c r="H23" s="71">
        <f t="shared" si="0"/>
        <v>90000</v>
      </c>
      <c r="I23" s="71">
        <v>90000</v>
      </c>
      <c r="J23" s="71"/>
      <c r="K23" s="68"/>
    </row>
    <row r="24" spans="2:11" ht="69.75" customHeight="1">
      <c r="B24" s="93" t="s">
        <v>179</v>
      </c>
      <c r="C24" s="98" t="s">
        <v>113</v>
      </c>
      <c r="D24" s="98" t="s">
        <v>172</v>
      </c>
      <c r="E24" s="99" t="s">
        <v>186</v>
      </c>
      <c r="F24" s="70" t="s">
        <v>398</v>
      </c>
      <c r="G24" s="70" t="s">
        <v>320</v>
      </c>
      <c r="H24" s="71">
        <f t="shared" si="0"/>
        <v>95000</v>
      </c>
      <c r="I24" s="71">
        <v>95000</v>
      </c>
      <c r="J24" s="71"/>
      <c r="K24" s="68"/>
    </row>
    <row r="25" spans="2:11" ht="57" customHeight="1">
      <c r="B25" s="93" t="s">
        <v>179</v>
      </c>
      <c r="C25" s="98" t="s">
        <v>113</v>
      </c>
      <c r="D25" s="98" t="s">
        <v>172</v>
      </c>
      <c r="E25" s="99" t="s">
        <v>186</v>
      </c>
      <c r="F25" s="70" t="s">
        <v>342</v>
      </c>
      <c r="G25" s="159" t="s">
        <v>343</v>
      </c>
      <c r="H25" s="71">
        <f t="shared" si="0"/>
        <v>3600</v>
      </c>
      <c r="I25" s="190">
        <v>3600</v>
      </c>
      <c r="J25" s="71"/>
      <c r="K25" s="68"/>
    </row>
    <row r="26" spans="2:11" ht="57" customHeight="1">
      <c r="B26" s="93" t="s">
        <v>208</v>
      </c>
      <c r="C26" s="98" t="s">
        <v>209</v>
      </c>
      <c r="D26" s="98" t="s">
        <v>201</v>
      </c>
      <c r="E26" s="99" t="s">
        <v>210</v>
      </c>
      <c r="F26" s="70" t="s">
        <v>399</v>
      </c>
      <c r="G26" s="70" t="s">
        <v>320</v>
      </c>
      <c r="H26" s="71">
        <f t="shared" si="0"/>
        <v>38368</v>
      </c>
      <c r="I26" s="71">
        <v>38368</v>
      </c>
      <c r="J26" s="71"/>
      <c r="K26" s="68"/>
    </row>
    <row r="27" spans="2:11" ht="54.75" customHeight="1">
      <c r="B27" s="93" t="s">
        <v>94</v>
      </c>
      <c r="C27" s="102">
        <v>5011</v>
      </c>
      <c r="D27" s="98" t="s">
        <v>118</v>
      </c>
      <c r="E27" s="99" t="s">
        <v>5</v>
      </c>
      <c r="F27" s="70" t="s">
        <v>218</v>
      </c>
      <c r="G27" s="159" t="s">
        <v>217</v>
      </c>
      <c r="H27" s="71">
        <f t="shared" si="0"/>
        <v>50000</v>
      </c>
      <c r="I27" s="71">
        <v>50000</v>
      </c>
      <c r="J27" s="71"/>
      <c r="K27" s="68"/>
    </row>
    <row r="28" spans="2:11" ht="45.75" customHeight="1">
      <c r="B28" s="93" t="s">
        <v>95</v>
      </c>
      <c r="C28" s="102">
        <v>5012</v>
      </c>
      <c r="D28" s="98" t="s">
        <v>118</v>
      </c>
      <c r="E28" s="99" t="s">
        <v>123</v>
      </c>
      <c r="F28" s="70" t="s">
        <v>218</v>
      </c>
      <c r="G28" s="159" t="s">
        <v>217</v>
      </c>
      <c r="H28" s="71">
        <f t="shared" si="0"/>
        <v>19780</v>
      </c>
      <c r="I28" s="71">
        <v>19780</v>
      </c>
      <c r="J28" s="71"/>
      <c r="K28" s="68"/>
    </row>
    <row r="29" spans="2:11" ht="60" customHeight="1" thickBot="1">
      <c r="B29" s="93" t="s">
        <v>192</v>
      </c>
      <c r="C29" s="102">
        <v>3131</v>
      </c>
      <c r="D29" s="98" t="s">
        <v>169</v>
      </c>
      <c r="E29" s="99" t="s">
        <v>196</v>
      </c>
      <c r="F29" s="70" t="s">
        <v>219</v>
      </c>
      <c r="G29" s="159" t="s">
        <v>220</v>
      </c>
      <c r="H29" s="71">
        <f t="shared" si="0"/>
        <v>15100</v>
      </c>
      <c r="I29" s="71">
        <v>15100</v>
      </c>
      <c r="J29" s="71"/>
      <c r="K29" s="68"/>
    </row>
    <row r="30" spans="2:11" ht="46.5" customHeight="1">
      <c r="B30" s="93" t="s">
        <v>230</v>
      </c>
      <c r="C30" s="98" t="s">
        <v>231</v>
      </c>
      <c r="D30" s="98" t="s">
        <v>170</v>
      </c>
      <c r="E30" s="170" t="s">
        <v>232</v>
      </c>
      <c r="F30" s="171" t="s">
        <v>351</v>
      </c>
      <c r="G30" s="159" t="s">
        <v>330</v>
      </c>
      <c r="H30" s="71">
        <f t="shared" si="0"/>
        <v>117600</v>
      </c>
      <c r="I30" s="190">
        <v>20600</v>
      </c>
      <c r="J30" s="190">
        <v>97000</v>
      </c>
      <c r="K30" s="193">
        <v>97000</v>
      </c>
    </row>
    <row r="31" spans="2:11" ht="58.5" customHeight="1">
      <c r="B31" s="93" t="s">
        <v>179</v>
      </c>
      <c r="C31" s="98" t="s">
        <v>113</v>
      </c>
      <c r="D31" s="98" t="s">
        <v>172</v>
      </c>
      <c r="E31" s="99" t="s">
        <v>186</v>
      </c>
      <c r="F31" s="70" t="s">
        <v>350</v>
      </c>
      <c r="G31" s="159" t="s">
        <v>343</v>
      </c>
      <c r="H31" s="71">
        <f t="shared" si="0"/>
        <v>20000</v>
      </c>
      <c r="I31" s="71">
        <v>20000</v>
      </c>
      <c r="J31" s="160"/>
      <c r="K31" s="173"/>
    </row>
    <row r="32" spans="2:11" ht="49.5" customHeight="1">
      <c r="B32" s="93" t="s">
        <v>249</v>
      </c>
      <c r="C32" s="98" t="s">
        <v>250</v>
      </c>
      <c r="D32" s="98" t="s">
        <v>212</v>
      </c>
      <c r="E32" s="99" t="s">
        <v>251</v>
      </c>
      <c r="F32" s="70" t="s">
        <v>244</v>
      </c>
      <c r="G32" s="70" t="s">
        <v>258</v>
      </c>
      <c r="H32" s="71">
        <f t="shared" si="0"/>
        <v>6800</v>
      </c>
      <c r="I32" s="71">
        <v>6800</v>
      </c>
      <c r="J32" s="160"/>
      <c r="K32" s="173"/>
    </row>
    <row r="33" spans="2:11" ht="51" customHeight="1">
      <c r="B33" s="93" t="s">
        <v>314</v>
      </c>
      <c r="C33" s="98" t="s">
        <v>329</v>
      </c>
      <c r="D33" s="98" t="s">
        <v>113</v>
      </c>
      <c r="E33" s="99" t="s">
        <v>336</v>
      </c>
      <c r="F33" s="70" t="s">
        <v>244</v>
      </c>
      <c r="G33" s="70" t="s">
        <v>258</v>
      </c>
      <c r="H33" s="71">
        <f t="shared" si="0"/>
        <v>30000</v>
      </c>
      <c r="I33" s="71">
        <v>30000</v>
      </c>
      <c r="J33" s="160"/>
      <c r="K33" s="173"/>
    </row>
    <row r="34" spans="2:11" ht="105" customHeight="1">
      <c r="B34" s="93" t="s">
        <v>314</v>
      </c>
      <c r="C34" s="98" t="s">
        <v>329</v>
      </c>
      <c r="D34" s="98" t="s">
        <v>113</v>
      </c>
      <c r="E34" s="99" t="s">
        <v>336</v>
      </c>
      <c r="F34" s="70" t="s">
        <v>352</v>
      </c>
      <c r="G34" s="70" t="s">
        <v>353</v>
      </c>
      <c r="H34" s="71">
        <f t="shared" si="0"/>
        <v>5000</v>
      </c>
      <c r="I34" s="71">
        <v>5000</v>
      </c>
      <c r="J34" s="160"/>
      <c r="K34" s="173"/>
    </row>
    <row r="35" spans="2:11" ht="62.25" customHeight="1">
      <c r="B35" s="93" t="s">
        <v>245</v>
      </c>
      <c r="C35" s="98" t="s">
        <v>246</v>
      </c>
      <c r="D35" s="98" t="s">
        <v>247</v>
      </c>
      <c r="E35" s="183" t="s">
        <v>248</v>
      </c>
      <c r="F35" s="70" t="s">
        <v>397</v>
      </c>
      <c r="G35" s="70" t="s">
        <v>321</v>
      </c>
      <c r="H35" s="71">
        <f t="shared" si="0"/>
        <v>50000</v>
      </c>
      <c r="I35" s="71">
        <v>50000</v>
      </c>
      <c r="J35" s="160"/>
      <c r="K35" s="173"/>
    </row>
    <row r="36" spans="2:11" ht="62.25" customHeight="1">
      <c r="B36" s="93" t="s">
        <v>311</v>
      </c>
      <c r="C36" s="102">
        <v>2010</v>
      </c>
      <c r="D36" s="98" t="s">
        <v>340</v>
      </c>
      <c r="E36" s="99" t="s">
        <v>312</v>
      </c>
      <c r="F36" s="70" t="s">
        <v>418</v>
      </c>
      <c r="G36" s="70" t="s">
        <v>321</v>
      </c>
      <c r="H36" s="71">
        <f t="shared" si="0"/>
        <v>2315000</v>
      </c>
      <c r="I36" s="160">
        <v>1915000</v>
      </c>
      <c r="J36" s="160">
        <v>400000</v>
      </c>
      <c r="K36" s="173">
        <v>400000</v>
      </c>
    </row>
    <row r="37" spans="2:11" ht="67.5" customHeight="1">
      <c r="B37" s="93" t="s">
        <v>337</v>
      </c>
      <c r="C37" s="98" t="s">
        <v>299</v>
      </c>
      <c r="D37" s="98" t="s">
        <v>300</v>
      </c>
      <c r="E37" s="99" t="s">
        <v>298</v>
      </c>
      <c r="F37" s="70" t="s">
        <v>396</v>
      </c>
      <c r="G37" s="70" t="s">
        <v>321</v>
      </c>
      <c r="H37" s="160">
        <v>12000</v>
      </c>
      <c r="I37" s="160">
        <v>12000</v>
      </c>
      <c r="J37" s="160"/>
      <c r="K37" s="173"/>
    </row>
    <row r="38" spans="2:11" ht="67.5" customHeight="1">
      <c r="B38" s="93" t="s">
        <v>338</v>
      </c>
      <c r="C38" s="98" t="s">
        <v>301</v>
      </c>
      <c r="D38" s="98" t="s">
        <v>300</v>
      </c>
      <c r="E38" s="99" t="s">
        <v>302</v>
      </c>
      <c r="F38" s="70" t="s">
        <v>396</v>
      </c>
      <c r="G38" s="70" t="s">
        <v>321</v>
      </c>
      <c r="H38" s="160">
        <v>380000</v>
      </c>
      <c r="I38" s="160">
        <v>380000</v>
      </c>
      <c r="J38" s="160"/>
      <c r="K38" s="173"/>
    </row>
    <row r="39" spans="2:11" ht="67.5" customHeight="1">
      <c r="B39" s="93" t="s">
        <v>339</v>
      </c>
      <c r="C39" s="98" t="s">
        <v>296</v>
      </c>
      <c r="D39" s="98" t="s">
        <v>295</v>
      </c>
      <c r="E39" s="99" t="s">
        <v>297</v>
      </c>
      <c r="F39" s="70" t="s">
        <v>396</v>
      </c>
      <c r="G39" s="70" t="s">
        <v>321</v>
      </c>
      <c r="H39" s="160">
        <v>132500</v>
      </c>
      <c r="I39" s="160">
        <v>132500</v>
      </c>
      <c r="J39" s="160"/>
      <c r="K39" s="173"/>
    </row>
    <row r="40" spans="2:11" ht="75" customHeight="1">
      <c r="B40" s="93" t="s">
        <v>394</v>
      </c>
      <c r="C40" s="102">
        <v>5051</v>
      </c>
      <c r="D40" s="98" t="s">
        <v>118</v>
      </c>
      <c r="E40" s="99" t="s">
        <v>395</v>
      </c>
      <c r="F40" s="70" t="s">
        <v>415</v>
      </c>
      <c r="G40" s="70" t="s">
        <v>416</v>
      </c>
      <c r="H40" s="160">
        <v>20000</v>
      </c>
      <c r="I40" s="160">
        <v>20000</v>
      </c>
      <c r="J40" s="160"/>
      <c r="K40" s="173"/>
    </row>
    <row r="41" spans="2:11" ht="18.75" customHeight="1">
      <c r="B41" s="69" t="s">
        <v>270</v>
      </c>
      <c r="C41" s="69" t="s">
        <v>270</v>
      </c>
      <c r="D41" s="76" t="s">
        <v>270</v>
      </c>
      <c r="E41" s="152" t="s">
        <v>229</v>
      </c>
      <c r="F41" s="69" t="s">
        <v>270</v>
      </c>
      <c r="G41" s="69" t="s">
        <v>270</v>
      </c>
      <c r="H41" s="148">
        <f>SUM(H12:H40)</f>
        <v>10008096</v>
      </c>
      <c r="I41" s="148">
        <f>SUM(I12:I40)</f>
        <v>9185796</v>
      </c>
      <c r="J41" s="148">
        <f>SUM(J12:J35)</f>
        <v>422300</v>
      </c>
      <c r="K41" s="148">
        <f>SUM(K12:K35)</f>
        <v>357300</v>
      </c>
    </row>
    <row r="42" spans="6:8" ht="18.75">
      <c r="F42" s="147"/>
      <c r="G42" s="147"/>
      <c r="H42" s="147"/>
    </row>
    <row r="43" spans="2:20" ht="15.75" customHeight="1">
      <c r="B43" s="5"/>
      <c r="C43" s="247" t="s">
        <v>319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</row>
    <row r="45" spans="2:11" ht="23.25" customHeight="1">
      <c r="B45" s="278" t="s">
        <v>161</v>
      </c>
      <c r="C45" s="278"/>
      <c r="D45" s="278"/>
      <c r="E45" s="278"/>
      <c r="F45" s="278"/>
      <c r="G45" s="278"/>
      <c r="H45" s="278"/>
      <c r="I45" s="278"/>
      <c r="J45" s="278"/>
      <c r="K45" s="278"/>
    </row>
    <row r="46" spans="2:19" ht="20.25" customHeight="1">
      <c r="B46" s="277" t="s">
        <v>162</v>
      </c>
      <c r="C46" s="277"/>
      <c r="D46" s="277"/>
      <c r="E46" s="277"/>
      <c r="F46" s="277"/>
      <c r="G46" s="277"/>
      <c r="H46" s="277"/>
      <c r="I46" s="277"/>
      <c r="J46" s="277"/>
      <c r="K46" s="277"/>
      <c r="L46" s="89"/>
      <c r="M46" s="89"/>
      <c r="N46" s="89"/>
      <c r="O46" s="89"/>
      <c r="P46" s="89"/>
      <c r="Q46" s="89"/>
      <c r="R46" s="89"/>
      <c r="S46" s="89"/>
    </row>
    <row r="47" spans="2:19" ht="20.25" customHeight="1">
      <c r="B47" s="219" t="s">
        <v>164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</row>
    <row r="48" spans="2:19" ht="30.75" customHeight="1">
      <c r="B48" s="277" t="s">
        <v>163</v>
      </c>
      <c r="C48" s="277"/>
      <c r="D48" s="277"/>
      <c r="E48" s="277"/>
      <c r="F48" s="277"/>
      <c r="G48" s="277"/>
      <c r="H48" s="277"/>
      <c r="I48" s="277"/>
      <c r="J48" s="277"/>
      <c r="K48" s="277"/>
      <c r="L48" s="89"/>
      <c r="M48" s="89"/>
      <c r="N48" s="89"/>
      <c r="O48" s="89"/>
      <c r="P48" s="89"/>
      <c r="Q48" s="89"/>
      <c r="R48" s="89"/>
      <c r="S48" s="89"/>
    </row>
    <row r="49" spans="2:19" ht="21" customHeight="1">
      <c r="B49" s="219" t="s">
        <v>165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</row>
  </sheetData>
  <sheetProtection/>
  <mergeCells count="19">
    <mergeCell ref="B7:B8"/>
    <mergeCell ref="I7:I8"/>
    <mergeCell ref="J7:K7"/>
    <mergeCell ref="C7:C8"/>
    <mergeCell ref="D7:D8"/>
    <mergeCell ref="E7:E8"/>
    <mergeCell ref="F7:F8"/>
    <mergeCell ref="G7:G8"/>
    <mergeCell ref="H7:H8"/>
    <mergeCell ref="C6:G6"/>
    <mergeCell ref="B49:S49"/>
    <mergeCell ref="B45:K45"/>
    <mergeCell ref="B1:K1"/>
    <mergeCell ref="I2:K2"/>
    <mergeCell ref="B3:K3"/>
    <mergeCell ref="B46:K46"/>
    <mergeCell ref="B48:K48"/>
    <mergeCell ref="B47:S47"/>
    <mergeCell ref="C43:T43"/>
  </mergeCells>
  <printOptions/>
  <pageMargins left="0.7086614173228347" right="0.5118110236220472" top="0.35433070866141736" bottom="0.6299212598425197" header="0.35433070866141736" footer="0.35433070866141736"/>
  <pageSetup horizontalDpi="600" verticalDpi="600" orientation="landscape" paperSize="9" scale="59" r:id="rId1"/>
  <headerFooter alignWithMargins="0">
    <oddFooter>&amp;R&amp;P</oddFooter>
  </headerFooter>
  <rowBreaks count="2" manualBreakCount="2">
    <brk id="20" max="10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Luda</cp:lastModifiedBy>
  <cp:lastPrinted>2020-12-22T14:31:13Z</cp:lastPrinted>
  <dcterms:created xsi:type="dcterms:W3CDTF">2014-01-17T10:52:16Z</dcterms:created>
  <dcterms:modified xsi:type="dcterms:W3CDTF">2020-12-22T15:24:36Z</dcterms:modified>
  <cp:category/>
  <cp:version/>
  <cp:contentType/>
  <cp:contentStatus/>
</cp:coreProperties>
</file>