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OLE_LINK1" localSheetId="4">'дод.5'!$G$30</definedName>
    <definedName name="_xlnm.Print_Titles" localSheetId="0">'дод.1'!$A:$E,'дод.1'!#REF!</definedName>
    <definedName name="_xlnm.Print_Titles" localSheetId="1">'дод.2'!$7:$7</definedName>
    <definedName name="_xlnm.Print_Titles" localSheetId="2">'дод.3'!$6:$10</definedName>
    <definedName name="_xlnm.Print_Titles" localSheetId="5">'дод.6'!$E:$F,'дод.6'!#REF!</definedName>
    <definedName name="_xlnm.Print_Area" localSheetId="0">'дод.1'!$A$1:$F$104</definedName>
    <definedName name="_xlnm.Print_Area" localSheetId="1">'дод.2'!$A$2:$F$35</definedName>
    <definedName name="_xlnm.Print_Area" localSheetId="2">'дод.3'!$A$1:$Q$57</definedName>
    <definedName name="_xlnm.Print_Area" localSheetId="3">'дод.4'!$B$1:$Q$19</definedName>
    <definedName name="_xlnm.Print_Area" localSheetId="4">'дод.5'!$D$4:$X$21</definedName>
    <definedName name="_xlnm.Print_Area" localSheetId="5">'дод.6'!$B$1:$L$26</definedName>
    <definedName name="_xlnm.Print_Area" localSheetId="6">'дод.7'!$A$1:$K$37</definedName>
  </definedNames>
  <calcPr fullCalcOnLoad="1"/>
</workbook>
</file>

<file path=xl/sharedStrings.xml><?xml version="1.0" encoding="utf-8"?>
<sst xmlns="http://schemas.openxmlformats.org/spreadsheetml/2006/main" count="684" uniqueCount="395">
  <si>
    <t>Рівень будівельної готовності об'єкта на кінець бюджетного періоду, %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</si>
  <si>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</si>
  <si>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</si>
  <si>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</si>
  <si>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</si>
  <si>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Надходження від пайової участі у розвитку інфраструктури населенного пункту</t>
  </si>
  <si>
    <t>Проведення  навчально - тренувалних зборів і змагань  з олімпійських видів спорту</t>
  </si>
  <si>
    <t>Відділ культури, національностей та релігій  Летичівської селищної ради</t>
  </si>
  <si>
    <t>Додаток 1</t>
  </si>
  <si>
    <t>(грн.)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</si>
  <si>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</si>
  <si>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</si>
  <si>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</si>
  <si>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</si>
  <si>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</si>
  <si>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</si>
  <si>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</si>
  <si>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</si>
  <si>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</si>
  <si>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</si>
  <si>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</si>
  <si>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</si>
  <si>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</si>
  <si>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</si>
  <si>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</si>
  <si>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</si>
  <si>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</si>
  <si>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</si>
  <si>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</si>
  <si>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</si>
  <si>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</si>
  <si>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</si>
  <si>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</si>
  <si>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</si>
  <si>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</si>
  <si>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</si>
  <si>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</si>
  <si>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</si>
  <si>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</si>
  <si>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</si>
  <si>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</si>
  <si>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</si>
  <si>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</si>
  <si>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</si>
  <si>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</si>
  <si>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</si>
  <si>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</si>
  <si>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</si>
  <si>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</si>
  <si>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</si>
  <si>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</si>
  <si>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</si>
  <si>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</si>
  <si>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</si>
  <si>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</si>
  <si>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</si>
  <si>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</si>
  <si>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</si>
  <si>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</si>
  <si>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</si>
  <si>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</si>
  <si>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</si>
  <si>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</si>
  <si>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</si>
  <si>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</si>
  <si>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</si>
  <si>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</si>
  <si>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</si>
  <si>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0118130</t>
  </si>
  <si>
    <t>8130</t>
  </si>
  <si>
    <t>Забезпечення діяльності місцевої пожежної охорони</t>
  </si>
  <si>
    <t>0112111</t>
  </si>
  <si>
    <t>2111</t>
  </si>
  <si>
    <t>Первинна медична допомога  населенню, що  надається центрами первинної  медичної (медико - санітарної) допомоги</t>
  </si>
  <si>
    <t>0763</t>
  </si>
  <si>
    <t>0113121</t>
  </si>
  <si>
    <t>3121</t>
  </si>
  <si>
    <t>Утримання та забезпечення  діяльності  центрів соціальних служб для сім"ї, дітей та молоді</t>
  </si>
  <si>
    <t>0116030</t>
  </si>
  <si>
    <t>6030</t>
  </si>
  <si>
    <t>Організація благоустрою населених пунктів</t>
  </si>
  <si>
    <t>0118120</t>
  </si>
  <si>
    <t>8120</t>
  </si>
  <si>
    <t>Заходи з організації рятування на водах</t>
  </si>
  <si>
    <t>0118700</t>
  </si>
  <si>
    <t>8700</t>
  </si>
  <si>
    <t>0117350</t>
  </si>
  <si>
    <t>7350</t>
  </si>
  <si>
    <t>0118110</t>
  </si>
  <si>
    <t>8110</t>
  </si>
  <si>
    <t>0118312</t>
  </si>
  <si>
    <t>8312</t>
  </si>
  <si>
    <t>0119770</t>
  </si>
  <si>
    <t>9770</t>
  </si>
  <si>
    <t>Інші субвенції з місцевого бюджету</t>
  </si>
  <si>
    <t xml:space="preserve">Субвенція з місцевого  бюджету на здійснення переданих видатків у сфері  охорони  здоров"я  за рахунок коштів медичної  субвенції </t>
  </si>
  <si>
    <t>0119410</t>
  </si>
  <si>
    <t>9410</t>
  </si>
  <si>
    <t>Надання дошкільної  освіти</t>
  </si>
  <si>
    <t>Забезпечення діяльності бібліотек</t>
  </si>
  <si>
    <t>Забезпечення діяльності палаців і будинків культури, клубів, центрів дозвілля  та  інших   клубних закладів</t>
  </si>
  <si>
    <t>Надання  спеціальної  освіти школами естетичного виховання (музичними, художніми, хореографічними, театральними, хоровими, мистецькими)</t>
  </si>
  <si>
    <t>0600000</t>
  </si>
  <si>
    <t>0610000</t>
  </si>
  <si>
    <t>0611010</t>
  </si>
  <si>
    <t>0611020</t>
  </si>
  <si>
    <t>0611090</t>
  </si>
  <si>
    <t>0615031</t>
  </si>
  <si>
    <t>0615011</t>
  </si>
  <si>
    <t>0615012</t>
  </si>
  <si>
    <t>Дотація з місцевого  бюджету на здійснення переданих  з державного бюджету  видатків з утримання закладів освіти та охорони здоров"я за рахунок відповідної  додаткової дотації з державного бюджету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</si>
  <si>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</si>
  <si>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</si>
  <si>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</si>
  <si>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</si>
  <si>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</si>
  <si>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</si>
  <si>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</si>
  <si>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Адміністративний збір за державну  реєстрацію речових прав на нерухоме  майно та їх обтяжень</t>
  </si>
  <si>
    <t xml:space="preserve">Програма  захисту  населення  і  територій від  надзвичайних ситуацій техногенного та природного характеру  на території Летичівської селищної ради на 2016-2020 роки </t>
  </si>
  <si>
    <t>грн.</t>
  </si>
  <si>
    <t>Кошти від реалізації безхазяйного майна, знахідок, спадкового майна, майна, одержаного  територіальною громадою в порядку спадкування  чи дарування , а також валюьні цінності і грошові кошти,  власники яких невідомі</t>
  </si>
  <si>
    <t>0111</t>
  </si>
  <si>
    <t>1020</t>
  </si>
  <si>
    <t>0320</t>
  </si>
  <si>
    <t>0113104</t>
  </si>
  <si>
    <t>Туристичний збір, сплачений юридичними особами </t>
  </si>
  <si>
    <t>0456</t>
  </si>
  <si>
    <t>0180</t>
  </si>
  <si>
    <t>0910</t>
  </si>
  <si>
    <t>0921</t>
  </si>
  <si>
    <t>0960</t>
  </si>
  <si>
    <t>0990</t>
  </si>
  <si>
    <t>0810</t>
  </si>
  <si>
    <t>0829</t>
  </si>
  <si>
    <t>0824</t>
  </si>
  <si>
    <t>0828</t>
  </si>
  <si>
    <t>3104</t>
  </si>
  <si>
    <t>Летичівський районний бюджет</t>
  </si>
  <si>
    <t>Проведення  навчально - тренувалних зборів і змагань  з неолімпійських видів спорту</t>
  </si>
  <si>
    <t>200000</t>
  </si>
  <si>
    <t>Внутрішнє фінансування</t>
  </si>
  <si>
    <t xml:space="preserve">Фінансування за рахунок зміни залишків коштів селищного бюджету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</si>
  <si>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</si>
  <si>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</si>
  <si>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Баланс</t>
  </si>
  <si>
    <t>Акцизний податок з вироблених в Україна підакцизних товаріві підакцизних товарів</t>
  </si>
  <si>
    <t>Акцизний податок з ввезенних на митну територію в України підакцизну продукцію</t>
  </si>
  <si>
    <t>Обласний бюджет</t>
  </si>
  <si>
    <t>Код</t>
  </si>
  <si>
    <t>Найменування 
згідно з класифікацією фінансування бюджету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</si>
  <si>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</si>
  <si>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</si>
  <si>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</si>
  <si>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</si>
  <si>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</si>
  <si>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</si>
  <si>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</si>
  <si>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</si>
  <si>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</si>
  <si>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</si>
  <si>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</si>
  <si>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</si>
  <si>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</si>
  <si>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-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</si>
  <si>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</si>
  <si>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</si>
  <si>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</si>
  <si>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</si>
  <si>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</si>
  <si>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</si>
  <si>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</si>
  <si>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</si>
  <si>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</si>
  <si>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</si>
  <si>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</si>
  <si>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</si>
  <si>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О5</t>
  </si>
  <si>
    <t>…</t>
  </si>
  <si>
    <t>0100000</t>
  </si>
  <si>
    <t>Найменування місцевої (регіональної) програми</t>
  </si>
  <si>
    <t>Місцеві податки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</si>
  <si>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</si>
  <si>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</si>
  <si>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</si>
  <si>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</si>
  <si>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</si>
  <si>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Летичівська селищна рада</t>
  </si>
  <si>
    <t>1090</t>
  </si>
  <si>
    <t>Забезпечення соціальними послугами  за місцем проживання громадян, які не здатні  до самообслуговування у зв"язку з похилим віком, хворобою, інвалідністю</t>
  </si>
  <si>
    <t>1040</t>
  </si>
  <si>
    <t>0620</t>
  </si>
  <si>
    <t>0443</t>
  </si>
  <si>
    <t>0133</t>
  </si>
  <si>
    <t>0512</t>
  </si>
  <si>
    <t>Утилізація відходів</t>
  </si>
  <si>
    <t>Медична субвенція з державного бюджету місцевим бюджетам</t>
  </si>
  <si>
    <t>Резервний фонд</t>
  </si>
  <si>
    <t>Відділ освіти, молоді і спорту Летичівської селищної ради</t>
  </si>
  <si>
    <t>Надання загальної середньої освіти загальноосвітніми навчальними закладами (в т.ч. школою - дитячим садком,  інтернатом при школі), 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</si>
  <si>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</si>
  <si>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 - тренувальна  робота комунальних  дитячо-юнацьких спортивних шкіл</t>
  </si>
  <si>
    <t>0120180</t>
  </si>
  <si>
    <t>0110180</t>
  </si>
  <si>
    <t>0113242</t>
  </si>
  <si>
    <t>3242</t>
  </si>
  <si>
    <t>Інші заходи  у сфері  соціального захисту і соціального забезпечення</t>
  </si>
  <si>
    <t>0117461</t>
  </si>
  <si>
    <t>7461</t>
  </si>
  <si>
    <t>Утримання та розвиток автомобільних доріг та дорожньої  інфраструктури  за рахунок  коштів місцевого бюджету</t>
  </si>
  <si>
    <t>Інша діяльність у сфері державного управління</t>
  </si>
  <si>
    <t>Забезпечення діяльності інших  закладів  в галузі культури і мистецтва</t>
  </si>
  <si>
    <t>0112152</t>
  </si>
  <si>
    <t>2152</t>
  </si>
  <si>
    <t>Інші програми та заходи у сфері  охорони здоров"я</t>
  </si>
  <si>
    <t>0611161</t>
  </si>
  <si>
    <t>Забезпечення діяльності інших  закладів у сфері освіти</t>
  </si>
  <si>
    <t>0613131</t>
  </si>
  <si>
    <t>0726</t>
  </si>
  <si>
    <t>Заходи із запобігання та ліквідації  надзвичайних  ситуацій та наслідків стихійного лиха</t>
  </si>
  <si>
    <t>Розроблення  схем планування та забудови територій (містобудівної документації)</t>
  </si>
  <si>
    <t>Здійснення заходів  та реалізація  проектів на виконання  Державної цільової соціальної програми  "Молодь України"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</si>
  <si>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</si>
  <si>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</si>
  <si>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 місцевим бюджетам</t>
  </si>
  <si>
    <t>Субвенції з місцевих бюджетів  іншим місцевим бюджетам</t>
  </si>
  <si>
    <t>Пальне</t>
  </si>
  <si>
    <t>0490</t>
  </si>
  <si>
    <t>Надання кредиту</t>
  </si>
  <si>
    <t>0118831</t>
  </si>
  <si>
    <t>8831</t>
  </si>
  <si>
    <t>1060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</si>
  <si>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</si>
  <si>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Секретар ради</t>
  </si>
  <si>
    <t>0117680</t>
  </si>
  <si>
    <t>7680</t>
  </si>
  <si>
    <t>Членські внески до асоціацій органів місцевого самоврядування</t>
  </si>
  <si>
    <t xml:space="preserve">Найменування бюджету - </t>
  </si>
  <si>
    <t>одержувача 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</si>
  <si>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</si>
  <si>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</si>
  <si>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</si>
  <si>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</si>
  <si>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</si>
  <si>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</si>
  <si>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</si>
  <si>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</si>
  <si>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</si>
  <si>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0421</t>
  </si>
  <si>
    <t>Субвенція з місцевого бюджету за рахунок коштів освітньої субвенції на виплату заробітної плати педагогічним працівникам інклюзивно - ресурсного центру</t>
  </si>
  <si>
    <t>0380</t>
  </si>
  <si>
    <t>Рішення сесії № 6 від 31.03.2016 р</t>
  </si>
  <si>
    <t>Прграма розвитку первинної медико - санітарної допомоги Летичівської селищної ради на 2019-2021 роки</t>
  </si>
  <si>
    <t>рішення сесії селищної ради № 5 від 30.11.2018 року</t>
  </si>
  <si>
    <t>Програма фінансування заходів державного,обласного, місцевого  значення  у Летичівській селищній раді на 2019-2020 роки</t>
  </si>
  <si>
    <t xml:space="preserve">Комплексна програма профілактики правопорушень та боротьби зі злочинністю на території Летичівської селищної ради Хмельницької області на 2016-2020  роки   </t>
  </si>
  <si>
    <t>рішення сесії селищної ради № 4 від 06.01.2016 року</t>
  </si>
  <si>
    <t>Програма розвитку місцевого самоврядування на території Летичівської селищної об'єднаної територіальної громадина 2018-2020 роки</t>
  </si>
  <si>
    <t>рішення сесії селищної ради № 35 від 25.06.2018 року</t>
  </si>
  <si>
    <t>Державний бюджет</t>
  </si>
  <si>
    <t>Селищний бюджет Меджибізької ОТГ</t>
  </si>
  <si>
    <t>Субвенція з місцевого бюджету на здійснення переданих видатків у сфері освіти за рахунок коштів освітньої субвенції</t>
  </si>
  <si>
    <t>Рентна плата за спеціальне використання  лісових ресурсів  в частині деревини, заготовленної в порядку  рубок  головного користування</t>
  </si>
  <si>
    <t>рішення сесії селищної ради № 21 від 18.11.2016 року</t>
  </si>
  <si>
    <t>Цільова програма розвитку фізичної культури і спорту на 2017-2021 роки</t>
  </si>
  <si>
    <t>Цільва програма "Молодь Летичівщини" на 2018-2022 роки</t>
  </si>
  <si>
    <t>рішення сесії селищної ради № 11 від 22.12.2017 року</t>
  </si>
  <si>
    <t>Разом  ДОХОДІВ</t>
  </si>
  <si>
    <t>Усього доходів (без урахування міжбюджетних трансфертів)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</si>
  <si>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</si>
  <si>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</si>
  <si>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</si>
  <si>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Код Функціональної класифікації видатків  та кредитування бюджету</t>
  </si>
  <si>
    <t>Рішення сесії № 4 від 21.12.2018 р</t>
  </si>
  <si>
    <t>Програма діяльності та розвитку Трудового архіву  Летичівської селищної ради Летичівського району Хмельницької області на 2019 - 2022 роки</t>
  </si>
  <si>
    <t xml:space="preserve">Усього </t>
  </si>
  <si>
    <t>УСЬОГО</t>
  </si>
  <si>
    <t>0117130</t>
  </si>
  <si>
    <t>7130</t>
  </si>
  <si>
    <t>0116013</t>
  </si>
  <si>
    <t>6013</t>
  </si>
  <si>
    <t>Забезпечення діяльності водопровідно - каналізаційного господарства</t>
  </si>
  <si>
    <t>Програма "Питна вода на 2016-2020 роки"</t>
  </si>
  <si>
    <t>рішення сесії селищної ради № 9 від 31.10..2017 року</t>
  </si>
  <si>
    <t>Кошти  субвенції, що передаються із загального фонду бюджету до бюджету розвитку (спеціального фонду)</t>
  </si>
  <si>
    <t xml:space="preserve">Кошти, що передаються із загального фонду бюджету до бюджету розвитку (спеціального фонду)  </t>
  </si>
  <si>
    <t>0611170</t>
  </si>
  <si>
    <t>Забезпечення діяльності інклюзивно ресурсних центрів"</t>
  </si>
  <si>
    <t xml:space="preserve">Рентна плата за користування надрами для видобування корисних копалин  загальнодержавного значення </t>
  </si>
  <si>
    <t>Секретар ради                                                                                                                                            Олена ПОПОВА</t>
  </si>
  <si>
    <t>Олена ПОПОВА</t>
  </si>
  <si>
    <t>Секретар ради                                              Олена ПОПОВА</t>
  </si>
  <si>
    <t>Секретар ради                                                                                                                                             Олена ПОПОВА</t>
  </si>
  <si>
    <t>Сееретар ради                                                                                                         Олена ПОПОВА</t>
  </si>
  <si>
    <t>0111010</t>
  </si>
  <si>
    <t>0111020</t>
  </si>
  <si>
    <t>Програма регулювання чисельності безпритульних тварин гуманними методами на території Летичівської селищної ради на 2019-2020 роки</t>
  </si>
  <si>
    <t>рішення сесії селищної ради № 5 від 21.06.2019 року</t>
  </si>
  <si>
    <t>код бюджету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</si>
  <si>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</si>
  <si>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</si>
  <si>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 xml:space="preserve">      код бюджету</t>
  </si>
  <si>
    <r>
      <t>РОЗПОДІЛ</t>
    </r>
    <r>
      <rPr>
        <b/>
        <sz val="14"/>
        <rFont val="Times New Roman"/>
        <family val="0"/>
      </rPr>
      <t xml:space="preserve">
видатків селищного  бюджету  на 2020 рік</t>
    </r>
  </si>
  <si>
    <t>Міжбюджетні трансферти     на 2020 рік</t>
  </si>
  <si>
    <t xml:space="preserve">                                код бюджету</t>
  </si>
  <si>
    <t>2207400</t>
  </si>
  <si>
    <t>43717400</t>
  </si>
  <si>
    <t>1105400</t>
  </si>
  <si>
    <t>306950</t>
  </si>
  <si>
    <t>116596</t>
  </si>
  <si>
    <t>4417800</t>
  </si>
  <si>
    <t>3619750</t>
  </si>
  <si>
    <t>848633</t>
  </si>
  <si>
    <t>400000</t>
  </si>
  <si>
    <t xml:space="preserve">       код бюджету</t>
  </si>
  <si>
    <t>Програма розвитку місцевого самоврядування на території Летичівської селищної об’єднаної територіальної громади на 2018-2020 роки</t>
  </si>
  <si>
    <t>Рішення сесії № 35    від 25.06.2018 р</t>
  </si>
  <si>
    <t>Реконструкція мережі водопостачання по вул.Горбатюка смт.Летичів</t>
  </si>
  <si>
    <t>Капітальний ремонт вул.Гончарна смт.Летичів</t>
  </si>
  <si>
    <t>Капітальний ремонт вул.Урожайна с.Гречинці</t>
  </si>
  <si>
    <t>Капітальний ремонт вул.Героїв Крут смт.Летичів</t>
  </si>
  <si>
    <t>Будівництво паркану в  Летичівському ліцеї № 2</t>
  </si>
  <si>
    <t>" Про селищний бюджет Летичівської селищної ради на 2020 рік"</t>
  </si>
  <si>
    <t>Інші неподаткові надходження</t>
  </si>
  <si>
    <t xml:space="preserve">Програма покращення надання медичної допомоги хворим, які потребують гемодіалізу на 2020-2022 роки </t>
  </si>
  <si>
    <t>Програма здійснення землеустрою на території Летичівської селищної ради на 2020 рік</t>
  </si>
  <si>
    <t>Програма "Поліцейський офіцер громади" Летичівської селищної ради на 2020-2022 роки</t>
  </si>
  <si>
    <t>0113210</t>
  </si>
  <si>
    <t>3210</t>
  </si>
  <si>
    <t>1050</t>
  </si>
  <si>
    <t>Організація  та проведення громадських робіт</t>
  </si>
  <si>
    <t xml:space="preserve">Програма організації та проведення громадських робіт на території  Летичівської  об'єднаної територіальної громади на 2020  рік
</t>
  </si>
  <si>
    <t>Здійснення заходів із землеустрою</t>
  </si>
  <si>
    <t>0118230</t>
  </si>
  <si>
    <t>8230</t>
  </si>
  <si>
    <t>Інші заходи громадського порядку та безпеки</t>
  </si>
  <si>
    <t>3587300</t>
  </si>
  <si>
    <t>51722500</t>
  </si>
  <si>
    <t>55458846</t>
  </si>
  <si>
    <t>4835933</t>
  </si>
  <si>
    <t>Програма надання соціальних послуг центром соціальних служб для сім'ї дітей та молоді  у Летичівській ОТГ на 2020-2024  роки</t>
  </si>
  <si>
    <t>Програма забезпечення містобудівною документацією населених пунктів на території Летичівської селищної ради на 2020 рік</t>
  </si>
  <si>
    <t>Програма забезпечення екологічного безпечного збирання, перевезення, захоронення відходів у населених пунктах Летичівської обєднаної територіальної громади на 2020 рік</t>
  </si>
  <si>
    <t>Програма благоустрою  Летичівської селищної ради на 2020 рік</t>
  </si>
  <si>
    <t>Програма "Турбота" Летичівської селищної ради на 2020-2022 роки</t>
  </si>
  <si>
    <t>Рішення сесії № 23    від 20.12.2019 р</t>
  </si>
  <si>
    <t>Рішення сесії № 10  від 20.12.2019 р</t>
  </si>
  <si>
    <t>Рішення сесії № 13    від 20.12.2019 р</t>
  </si>
  <si>
    <t>Рішення сесії № 12 від 20.12.2019 р</t>
  </si>
  <si>
    <t>Рішення сесії № 17 від 20.12.2019 р</t>
  </si>
  <si>
    <t>Рішення сесії № 14  від 20.12.2019 р</t>
  </si>
  <si>
    <t>Рішення сесії № 29 від 20.12.2019 р</t>
  </si>
  <si>
    <t>Рішення сесії № 4  від 20.12.2019 р</t>
  </si>
  <si>
    <t>Рішення сесії № 18  від 21.12.2018 р</t>
  </si>
  <si>
    <t>Рішення сесії № 39 від 29.11.2019 р</t>
  </si>
  <si>
    <t>Доходи селищного бюджету на 2020рік</t>
  </si>
  <si>
    <t>Фінансування  селищного  бюджету    на 2020 рік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</si>
  <si>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</si>
  <si>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</si>
  <si>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 бюджетної програми /підпрограми  згідно з Типовою  програмною класифікацією  видатків та кредитування місцевого бюджету</t>
  </si>
  <si>
    <t>Кредитування селищного бюджету   у  2020 році</t>
  </si>
  <si>
    <t xml:space="preserve">Найменування головного розпорядника коштів місцевого бюджету / відповідального виконавця, найменування  бюджетної програми /підпрограми  згідно з Типовою  програмною класифікацією  видатків та кредитування місцевого бюджету </t>
  </si>
  <si>
    <t>Код бюджету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</si>
  <si>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 у 2020 році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</si>
  <si>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</si>
  <si>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</si>
  <si>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</si>
  <si>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</si>
  <si>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Додаток № 6
до рішення Летичівської селищної ради № 27  від  20.12.2019 р
"Про селищний бюджет Летичівської селищної ради  на 2020 рік"</t>
  </si>
  <si>
    <t>2020 - 2021</t>
  </si>
  <si>
    <t>Розподіл витрат селищного  бюджету  на реалізацію місцевих / регіональних програм у 2020 році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</si>
  <si>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</si>
  <si>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бюджету, відповідального виконавця, найменування бюджетної програми згідно з Типовою програмною класифікацією видатків та кредитування місцевого бюджету
 </t>
  </si>
  <si>
    <t>х</t>
  </si>
  <si>
    <t>Додаток № 7
до рішення Летичівської селищної ради №  27  від 20.12.2019 р
"Про селищний бюджет Летичівської селищної ради  на 2020 рік"</t>
  </si>
  <si>
    <t>Додаток № 5
до рішення Летичівської селищної ради №  27 від 20.12.2019 року
"Про селищний бюджет Летичівської селищної ради  на 2020 рік"</t>
  </si>
  <si>
    <t>Додаток № 4
до рішення Летичівської селищної ради №  27 від 20.12.2019 р
"Про селищний бюджет Летичівської селищної ради  на 2020 рік"</t>
  </si>
  <si>
    <t>Додаток 3  до рішення Летичівської селищної ради № 27  від20.12.2019 р
"Про селищний бюджет Летичівської селищної ради на 2020 рік"</t>
  </si>
  <si>
    <t>Додаток № 2                                                             
до рішення  Летичівської селищної ради № 27 від 20.12.2019 р
"Про селищний бюджет Летичівської селищної ради на 2020 рік"</t>
  </si>
  <si>
    <t>до рішення сесії Летичівської селищної ради  № 27  від 20.12.2019 р</t>
  </si>
  <si>
    <t>Найменування об'єкта будівництва/вид будівельних робіт, у тому числі проектні роботи</t>
  </si>
  <si>
    <t xml:space="preserve">Виготовлення проектно - кошторисної документації на "Нове будівництво "Сільський водопровід по вул.Садова, вул.Прилужна в с.Козачки, Летичівського району Хмельницької області" </t>
  </si>
  <si>
    <t>Проведення експертизи  проектно - кошторисної документації на "Нове будівництво "Сільський  водопровід по вул.Центральна, вул.Набережна в с.Суслівці, Летичівського району, Хмельницької області"</t>
  </si>
  <si>
    <t>Проведення експертизи  проектно - кошторисної документації на "Нове будівництво "Селищний  водопровід по вул.Горбатюка в смт.Летичів, Летичівського району, Хмельницької області"</t>
  </si>
  <si>
    <t>Виготовлення проектно - кошторисної документації  на "Капітальний ремонт дороги по вул.Шухевича Романа в смт.Летичів, Летичівського району, Хмельницької області"</t>
  </si>
  <si>
    <t>Виготовлення проектно - кошторисної документації  на "Капітальний ремонт дороги по вул.Ярослава Мудрого в смт.Летичів, Летичівського району, Хмельницької області"</t>
  </si>
  <si>
    <t>Виготовлення проектно - кошторисної документації  на "Капітальний ремонт дороги по вул.Лесі Українки в смт.Летичів, Летичівського району, Хмельницької області"</t>
  </si>
  <si>
    <t>Виготовлення проектно - кошторисної документації  на "Капітальний ремонт дороги по вул.Вишнева в с.Голенищево, Летичівського району, Хмельницької області"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</si>
  <si>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</si>
  <si>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Плата за оренду майна бюджетних установ, що здійснюється відповідно до Закону України "Про оренду державного та комунального майна"  </t>
  </si>
  <si>
    <t>Цільові фонди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</si>
  <si>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</si>
  <si>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</si>
  <si>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0119700</t>
  </si>
  <si>
    <t xml:space="preserve">Виготовлення проектно - кошторисної документації на "Нове будівництво "Сільський водопровід по вул.Набережна, вул.Горіхова, вул.Трудова, вул.Світанкова, пров.Набережний, пров.Горіховий в с.Гречинці, Летичівського району Хмельницької області" 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</si>
</sst>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1"/>
      <name val="Times New Roman Cyr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6"/>
      <name val="Times New Roman Cyr"/>
      <family val="0"/>
    </font>
    <font>
      <i/>
      <sz val="10"/>
      <name val="Times New Roman Cyr"/>
      <family val="0"/>
    </font>
    <font>
      <vertAlign val="superscript"/>
      <sz val="10"/>
      <name val="Times New Roman"/>
      <family val="1"/>
    </font>
    <font>
      <b/>
      <sz val="14"/>
      <name val="Arial Cyr"/>
      <family val="0"/>
    </font>
    <font>
      <b/>
      <sz val="9"/>
      <color indexed="8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2"/>
      <name val="Times New Roman"/>
      <family val="1"/>
    </font>
    <font>
      <sz val="10"/>
      <color indexed="3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1" fillId="13" borderId="1" applyNumberFormat="0" applyAlignment="0" applyProtection="0"/>
    <xf numFmtId="0" fontId="11" fillId="7" borderId="1" applyNumberFormat="0" applyAlignment="0" applyProtection="0"/>
    <xf numFmtId="0" fontId="12" fillId="24" borderId="2" applyNumberFormat="0" applyAlignment="0" applyProtection="0"/>
    <xf numFmtId="0" fontId="19" fillId="24" borderId="1" applyNumberFormat="0" applyAlignment="0" applyProtection="0"/>
    <xf numFmtId="0" fontId="27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9" fillId="0" borderId="0">
      <alignment vertical="top"/>
      <protection/>
    </xf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4" fillId="25" borderId="8" applyNumberFormat="0" applyAlignment="0" applyProtection="0"/>
    <xf numFmtId="0" fontId="14" fillId="25" borderId="8" applyNumberFormat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64" fillId="26" borderId="1" applyNumberFormat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12" fillId="26" borderId="2" applyNumberFormat="0" applyAlignment="0" applyProtection="0"/>
    <xf numFmtId="0" fontId="22" fillId="0" borderId="11" applyNumberFormat="0" applyFill="0" applyAlignment="0" applyProtection="0"/>
    <xf numFmtId="0" fontId="65" fillId="13" borderId="0" applyNumberFormat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33" fillId="0" borderId="13" xfId="52" applyFont="1" applyBorder="1" applyAlignment="1">
      <alignment horizontal="right"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6" fillId="0" borderId="15" xfId="0" applyNumberFormat="1" applyFont="1" applyFill="1" applyBorder="1" applyAlignment="1" applyProtection="1">
      <alignment/>
      <protection/>
    </xf>
    <xf numFmtId="0" fontId="3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3" fillId="0" borderId="17" xfId="52" applyFont="1" applyBorder="1" applyAlignment="1">
      <alignment horizontal="center"/>
      <protection/>
    </xf>
    <xf numFmtId="49" fontId="8" fillId="26" borderId="13" xfId="0" applyNumberFormat="1" applyFont="1" applyFill="1" applyBorder="1" applyAlignment="1">
      <alignment horizontal="right" wrapText="1"/>
    </xf>
    <xf numFmtId="49" fontId="8" fillId="26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left" vertical="top"/>
      <protection/>
    </xf>
    <xf numFmtId="0" fontId="50" fillId="0" borderId="13" xfId="0" applyNumberFormat="1" applyFont="1" applyFill="1" applyBorder="1" applyAlignment="1" applyProtection="1">
      <alignment horizontal="left" vertical="top"/>
      <protection/>
    </xf>
    <xf numFmtId="0" fontId="50" fillId="0" borderId="13" xfId="0" applyNumberFormat="1" applyFont="1" applyFill="1" applyBorder="1" applyAlignment="1" applyProtection="1">
      <alignment vertical="top" wrapText="1"/>
      <protection/>
    </xf>
    <xf numFmtId="0" fontId="35" fillId="0" borderId="13" xfId="0" applyNumberFormat="1" applyFont="1" applyFill="1" applyBorder="1" applyAlignment="1" applyProtection="1">
      <alignment horizontal="left" vertical="top"/>
      <protection/>
    </xf>
    <xf numFmtId="0" fontId="35" fillId="0" borderId="1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33" fillId="0" borderId="13" xfId="0" applyNumberFormat="1" applyFont="1" applyFill="1" applyBorder="1" applyAlignment="1" applyProtection="1">
      <alignment vertical="top" wrapText="1"/>
      <protection/>
    </xf>
    <xf numFmtId="200" fontId="33" fillId="0" borderId="13" xfId="0" applyNumberFormat="1" applyFont="1" applyFill="1" applyBorder="1" applyAlignment="1" applyProtection="1">
      <alignment horizontal="right" vertical="top"/>
      <protection/>
    </xf>
    <xf numFmtId="200" fontId="46" fillId="0" borderId="13" xfId="0" applyNumberFormat="1" applyFont="1" applyBorder="1" applyAlignment="1">
      <alignment vertical="top" wrapText="1"/>
    </xf>
    <xf numFmtId="0" fontId="35" fillId="0" borderId="13" xfId="0" applyNumberFormat="1" applyFont="1" applyFill="1" applyBorder="1" applyAlignment="1" applyProtection="1">
      <alignment vertical="top"/>
      <protection/>
    </xf>
    <xf numFmtId="200" fontId="50" fillId="0" borderId="13" xfId="0" applyNumberFormat="1" applyFont="1" applyFill="1" applyBorder="1" applyAlignment="1" applyProtection="1">
      <alignment horizontal="right" vertical="top"/>
      <protection/>
    </xf>
    <xf numFmtId="200" fontId="51" fillId="0" borderId="13" xfId="0" applyNumberFormat="1" applyFont="1" applyBorder="1" applyAlignment="1">
      <alignment vertical="top" wrapText="1"/>
    </xf>
    <xf numFmtId="200" fontId="35" fillId="0" borderId="13" xfId="0" applyNumberFormat="1" applyFont="1" applyFill="1" applyBorder="1" applyAlignment="1" applyProtection="1">
      <alignment horizontal="right" vertical="top"/>
      <protection/>
    </xf>
    <xf numFmtId="200" fontId="39" fillId="0" borderId="13" xfId="0" applyNumberFormat="1" applyFont="1" applyBorder="1" applyAlignment="1">
      <alignment vertical="top" wrapText="1"/>
    </xf>
    <xf numFmtId="200" fontId="3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justify" vertical="center" wrapText="1"/>
    </xf>
    <xf numFmtId="200" fontId="47" fillId="0" borderId="13" xfId="96" applyNumberFormat="1" applyFont="1" applyBorder="1" applyAlignment="1">
      <alignment vertical="center"/>
      <protection/>
    </xf>
    <xf numFmtId="200" fontId="47" fillId="0" borderId="13" xfId="96" applyNumberFormat="1" applyFont="1" applyBorder="1">
      <alignment vertical="top"/>
      <protection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200" fontId="48" fillId="0" borderId="13" xfId="96" applyNumberFormat="1" applyFont="1" applyBorder="1">
      <alignment vertical="top"/>
      <protection/>
    </xf>
    <xf numFmtId="200" fontId="6" fillId="0" borderId="13" xfId="0" applyNumberFormat="1" applyFont="1" applyFill="1" applyBorder="1" applyAlignment="1" applyProtection="1">
      <alignment vertical="top"/>
      <protection/>
    </xf>
    <xf numFmtId="200" fontId="40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49" fontId="35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1" fillId="0" borderId="13" xfId="0" applyFont="1" applyBorder="1" applyAlignment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200" fontId="47" fillId="0" borderId="13" xfId="0" applyNumberFormat="1" applyFont="1" applyBorder="1" applyAlignment="1">
      <alignment vertical="center"/>
    </xf>
    <xf numFmtId="200" fontId="43" fillId="0" borderId="13" xfId="0" applyNumberFormat="1" applyFont="1" applyFill="1" applyBorder="1" applyAlignment="1" applyProtection="1">
      <alignment vertical="center"/>
      <protection/>
    </xf>
    <xf numFmtId="200" fontId="47" fillId="0" borderId="13" xfId="0" applyNumberFormat="1" applyFont="1" applyBorder="1" applyAlignment="1">
      <alignment vertical="justify"/>
    </xf>
    <xf numFmtId="200" fontId="5" fillId="0" borderId="13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5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3" fillId="26" borderId="13" xfId="0" applyNumberFormat="1" applyFont="1" applyFill="1" applyBorder="1" applyAlignment="1">
      <alignment horizontal="center" vertical="center" wrapText="1"/>
    </xf>
    <xf numFmtId="0" fontId="33" fillId="26" borderId="13" xfId="0" applyFont="1" applyFill="1" applyBorder="1" applyAlignment="1">
      <alignment horizontal="justify" vertical="center" wrapText="1"/>
    </xf>
    <xf numFmtId="200" fontId="47" fillId="26" borderId="13" xfId="96" applyNumberFormat="1" applyFont="1" applyFill="1" applyBorder="1" applyAlignment="1">
      <alignment vertical="center"/>
      <protection/>
    </xf>
    <xf numFmtId="0" fontId="0" fillId="26" borderId="0" xfId="0" applyFont="1" applyFill="1" applyAlignment="1">
      <alignment vertical="center"/>
    </xf>
    <xf numFmtId="200" fontId="47" fillId="26" borderId="13" xfId="96" applyNumberFormat="1" applyFont="1" applyFill="1" applyBorder="1">
      <alignment vertical="top"/>
      <protection/>
    </xf>
    <xf numFmtId="49" fontId="35" fillId="26" borderId="13" xfId="0" applyNumberFormat="1" applyFont="1" applyFill="1" applyBorder="1" applyAlignment="1">
      <alignment horizontal="center" vertical="center" wrapText="1"/>
    </xf>
    <xf numFmtId="0" fontId="35" fillId="26" borderId="13" xfId="0" applyFont="1" applyFill="1" applyBorder="1" applyAlignment="1">
      <alignment vertical="center" wrapText="1"/>
    </xf>
    <xf numFmtId="0" fontId="33" fillId="26" borderId="13" xfId="0" applyFont="1" applyFill="1" applyBorder="1" applyAlignment="1">
      <alignment horizontal="center" vertical="center" wrapText="1"/>
    </xf>
    <xf numFmtId="200" fontId="48" fillId="26" borderId="13" xfId="96" applyNumberFormat="1" applyFont="1" applyFill="1" applyBorder="1">
      <alignment vertical="top"/>
      <protection/>
    </xf>
    <xf numFmtId="0" fontId="35" fillId="26" borderId="13" xfId="0" applyFont="1" applyFill="1" applyBorder="1" applyAlignment="1">
      <alignment horizontal="center" vertical="center" wrapText="1"/>
    </xf>
    <xf numFmtId="0" fontId="33" fillId="26" borderId="13" xfId="0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3" xfId="0" applyFont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55" fillId="0" borderId="13" xfId="0" applyFont="1" applyBorder="1" applyAlignment="1">
      <alignment vertical="center" wrapText="1"/>
    </xf>
    <xf numFmtId="2" fontId="55" fillId="27" borderId="13" xfId="0" applyNumberFormat="1" applyFont="1" applyFill="1" applyBorder="1" applyAlignment="1">
      <alignment vertical="center"/>
    </xf>
    <xf numFmtId="2" fontId="55" fillId="0" borderId="13" xfId="0" applyNumberFormat="1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 wrapText="1"/>
    </xf>
    <xf numFmtId="2" fontId="41" fillId="27" borderId="13" xfId="0" applyNumberFormat="1" applyFont="1" applyFill="1" applyBorder="1" applyAlignment="1">
      <alignment vertical="center"/>
    </xf>
    <xf numFmtId="2" fontId="41" fillId="0" borderId="13" xfId="0" applyNumberFormat="1" applyFont="1" applyBorder="1" applyAlignment="1">
      <alignment vertical="center"/>
    </xf>
    <xf numFmtId="0" fontId="55" fillId="27" borderId="13" xfId="0" applyFont="1" applyFill="1" applyBorder="1" applyAlignment="1">
      <alignment vertical="center"/>
    </xf>
    <xf numFmtId="2" fontId="8" fillId="27" borderId="13" xfId="0" applyNumberFormat="1" applyFont="1" applyFill="1" applyBorder="1" applyAlignment="1">
      <alignment vertical="center"/>
    </xf>
    <xf numFmtId="2" fontId="41" fillId="27" borderId="13" xfId="0" applyNumberFormat="1" applyFont="1" applyFill="1" applyBorder="1" applyAlignment="1">
      <alignment vertical="center"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31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NumberFormat="1" applyFont="1" applyFill="1" applyBorder="1" applyAlignment="1" applyProtection="1">
      <alignment horizontal="center" vertical="center" wrapText="1"/>
      <protection/>
    </xf>
    <xf numFmtId="2" fontId="5" fillId="24" borderId="13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Alignment="1" applyProtection="1">
      <alignment/>
      <protection/>
    </xf>
    <xf numFmtId="2" fontId="0" fillId="4" borderId="0" xfId="0" applyNumberFormat="1" applyFont="1" applyFill="1" applyAlignment="1" applyProtection="1">
      <alignment/>
      <protection/>
    </xf>
    <xf numFmtId="0" fontId="0" fillId="4" borderId="0" xfId="0" applyNumberFormat="1" applyFont="1" applyFill="1" applyAlignment="1" applyProtection="1">
      <alignment/>
      <protection/>
    </xf>
    <xf numFmtId="2" fontId="0" fillId="4" borderId="13" xfId="0" applyNumberFormat="1" applyFont="1" applyFill="1" applyBorder="1" applyAlignment="1" applyProtection="1">
      <alignment/>
      <protection/>
    </xf>
    <xf numFmtId="200" fontId="0" fillId="0" borderId="0" xfId="0" applyNumberFormat="1" applyFont="1" applyFill="1" applyAlignment="1" applyProtection="1">
      <alignment/>
      <protection/>
    </xf>
    <xf numFmtId="200" fontId="56" fillId="26" borderId="13" xfId="0" applyNumberFormat="1" applyFont="1" applyFill="1" applyBorder="1" applyAlignment="1">
      <alignment vertical="justify"/>
    </xf>
    <xf numFmtId="0" fontId="5" fillId="0" borderId="13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59" fillId="0" borderId="13" xfId="0" applyNumberFormat="1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2" fontId="0" fillId="26" borderId="0" xfId="0" applyNumberFormat="1" applyFont="1" applyFill="1" applyBorder="1" applyAlignment="1" applyProtection="1">
      <alignment horizontal="left" vertical="center" wrapText="1"/>
      <protection/>
    </xf>
    <xf numFmtId="2" fontId="30" fillId="28" borderId="0" xfId="0" applyNumberFormat="1" applyFont="1" applyFill="1" applyBorder="1" applyAlignment="1">
      <alignment horizontal="right"/>
    </xf>
    <xf numFmtId="2" fontId="0" fillId="28" borderId="0" xfId="0" applyNumberFormat="1" applyFont="1" applyFill="1" applyBorder="1" applyAlignment="1">
      <alignment/>
    </xf>
    <xf numFmtId="0" fontId="0" fillId="28" borderId="0" xfId="0" applyFont="1" applyFill="1" applyAlignment="1">
      <alignment/>
    </xf>
    <xf numFmtId="2" fontId="0" fillId="28" borderId="0" xfId="0" applyNumberFormat="1" applyFont="1" applyFill="1" applyAlignment="1">
      <alignment/>
    </xf>
    <xf numFmtId="0" fontId="0" fillId="28" borderId="20" xfId="0" applyFill="1" applyBorder="1" applyAlignment="1">
      <alignment/>
    </xf>
    <xf numFmtId="0" fontId="0" fillId="28" borderId="21" xfId="0" applyFont="1" applyFill="1" applyBorder="1" applyAlignment="1">
      <alignment/>
    </xf>
    <xf numFmtId="49" fontId="0" fillId="28" borderId="22" xfId="0" applyNumberFormat="1" applyFont="1" applyFill="1" applyBorder="1" applyAlignment="1">
      <alignment/>
    </xf>
    <xf numFmtId="49" fontId="0" fillId="28" borderId="21" xfId="0" applyNumberFormat="1" applyFont="1" applyFill="1" applyBorder="1" applyAlignment="1">
      <alignment/>
    </xf>
    <xf numFmtId="4" fontId="47" fillId="26" borderId="13" xfId="96" applyNumberFormat="1" applyFont="1" applyFill="1" applyBorder="1">
      <alignment vertical="top"/>
      <protection/>
    </xf>
    <xf numFmtId="200" fontId="33" fillId="26" borderId="13" xfId="0" applyNumberFormat="1" applyFont="1" applyFill="1" applyBorder="1" applyAlignment="1">
      <alignment vertical="center" wrapText="1"/>
    </xf>
    <xf numFmtId="2" fontId="0" fillId="28" borderId="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200" fontId="40" fillId="0" borderId="23" xfId="0" applyNumberFormat="1" applyFont="1" applyBorder="1" applyAlignment="1">
      <alignment vertical="justify"/>
    </xf>
    <xf numFmtId="2" fontId="55" fillId="0" borderId="13" xfId="0" applyNumberFormat="1" applyFont="1" applyBorder="1" applyAlignment="1">
      <alignment vertical="center" wrapText="1"/>
    </xf>
    <xf numFmtId="0" fontId="35" fillId="26" borderId="17" xfId="0" applyFont="1" applyFill="1" applyBorder="1" applyAlignment="1">
      <alignment vertical="center" wrapText="1"/>
    </xf>
    <xf numFmtId="0" fontId="0" fillId="26" borderId="13" xfId="0" applyFont="1" applyFill="1" applyBorder="1" applyAlignment="1">
      <alignment/>
    </xf>
    <xf numFmtId="2" fontId="8" fillId="0" borderId="13" xfId="0" applyNumberFormat="1" applyFont="1" applyBorder="1" applyAlignment="1">
      <alignment vertical="center"/>
    </xf>
    <xf numFmtId="0" fontId="33" fillId="0" borderId="17" xfId="0" applyFont="1" applyBorder="1" applyAlignment="1">
      <alignment horizontal="justify" vertical="center" wrapText="1"/>
    </xf>
    <xf numFmtId="0" fontId="52" fillId="0" borderId="0" xfId="0" applyFont="1" applyAlignment="1">
      <alignment horizontal="center" vertical="center" wrapText="1"/>
    </xf>
    <xf numFmtId="0" fontId="31" fillId="0" borderId="24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38" fillId="0" borderId="27" xfId="0" applyFont="1" applyBorder="1" applyAlignment="1">
      <alignment horizontal="right"/>
    </xf>
    <xf numFmtId="0" fontId="33" fillId="0" borderId="28" xfId="52" applyFont="1" applyBorder="1" applyAlignment="1">
      <alignment horizontal="right"/>
      <protection/>
    </xf>
    <xf numFmtId="0" fontId="33" fillId="0" borderId="29" xfId="52" applyFont="1" applyBorder="1" applyAlignment="1">
      <alignment horizontal="center"/>
      <protection/>
    </xf>
    <xf numFmtId="0" fontId="41" fillId="0" borderId="28" xfId="0" applyFont="1" applyBorder="1" applyAlignment="1">
      <alignment wrapText="1"/>
    </xf>
    <xf numFmtId="49" fontId="8" fillId="26" borderId="28" xfId="0" applyNumberFormat="1" applyFont="1" applyFill="1" applyBorder="1" applyAlignment="1">
      <alignment wrapText="1"/>
    </xf>
    <xf numFmtId="49" fontId="8" fillId="26" borderId="28" xfId="0" applyNumberFormat="1" applyFont="1" applyFill="1" applyBorder="1" applyAlignment="1">
      <alignment horizontal="right" wrapText="1"/>
    </xf>
    <xf numFmtId="0" fontId="0" fillId="0" borderId="28" xfId="0" applyFont="1" applyBorder="1" applyAlignment="1">
      <alignment/>
    </xf>
    <xf numFmtId="0" fontId="38" fillId="0" borderId="30" xfId="0" applyFont="1" applyBorder="1" applyAlignment="1">
      <alignment horizontal="right"/>
    </xf>
    <xf numFmtId="0" fontId="32" fillId="0" borderId="31" xfId="0" applyFont="1" applyBorder="1" applyAlignment="1">
      <alignment horizontal="right"/>
    </xf>
    <xf numFmtId="0" fontId="33" fillId="0" borderId="32" xfId="52" applyFont="1" applyBorder="1" applyAlignment="1">
      <alignment horizontal="right" wrapText="1"/>
      <protection/>
    </xf>
    <xf numFmtId="0" fontId="33" fillId="0" borderId="33" xfId="52" applyFont="1" applyBorder="1" applyAlignment="1">
      <alignment horizontal="center"/>
      <protection/>
    </xf>
    <xf numFmtId="0" fontId="8" fillId="0" borderId="32" xfId="0" applyFont="1" applyBorder="1" applyAlignment="1">
      <alignment vertical="center" wrapText="1"/>
    </xf>
    <xf numFmtId="49" fontId="8" fillId="26" borderId="32" xfId="0" applyNumberFormat="1" applyFont="1" applyFill="1" applyBorder="1" applyAlignment="1">
      <alignment wrapText="1"/>
    </xf>
    <xf numFmtId="49" fontId="8" fillId="26" borderId="32" xfId="0" applyNumberFormat="1" applyFont="1" applyFill="1" applyBorder="1" applyAlignment="1">
      <alignment horizontal="right" wrapText="1"/>
    </xf>
    <xf numFmtId="0" fontId="0" fillId="0" borderId="32" xfId="0" applyFont="1" applyBorder="1" applyAlignment="1">
      <alignment/>
    </xf>
    <xf numFmtId="0" fontId="35" fillId="0" borderId="23" xfId="0" applyFont="1" applyBorder="1" applyAlignment="1">
      <alignment vertical="center" wrapText="1"/>
    </xf>
    <xf numFmtId="200" fontId="48" fillId="0" borderId="23" xfId="96" applyNumberFormat="1" applyFont="1" applyBorder="1">
      <alignment vertical="top"/>
      <protection/>
    </xf>
    <xf numFmtId="0" fontId="38" fillId="0" borderId="34" xfId="0" applyFont="1" applyBorder="1" applyAlignment="1">
      <alignment horizontal="right"/>
    </xf>
    <xf numFmtId="0" fontId="33" fillId="0" borderId="19" xfId="52" applyFont="1" applyBorder="1" applyAlignment="1">
      <alignment horizontal="right"/>
      <protection/>
    </xf>
    <xf numFmtId="0" fontId="33" fillId="0" borderId="35" xfId="52" applyFont="1" applyBorder="1" applyAlignment="1">
      <alignment horizontal="center"/>
      <protection/>
    </xf>
    <xf numFmtId="49" fontId="8" fillId="26" borderId="19" xfId="0" applyNumberFormat="1" applyFont="1" applyFill="1" applyBorder="1" applyAlignment="1">
      <alignment wrapText="1"/>
    </xf>
    <xf numFmtId="49" fontId="8" fillId="26" borderId="19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/>
    </xf>
    <xf numFmtId="3" fontId="47" fillId="0" borderId="13" xfId="96" applyNumberFormat="1" applyFont="1" applyBorder="1">
      <alignment vertical="top"/>
      <protection/>
    </xf>
    <xf numFmtId="2" fontId="55" fillId="27" borderId="13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2" fontId="0" fillId="4" borderId="0" xfId="0" applyNumberFormat="1" applyFont="1" applyFill="1" applyBorder="1" applyAlignment="1" applyProtection="1">
      <alignment/>
      <protection/>
    </xf>
    <xf numFmtId="0" fontId="35" fillId="26" borderId="15" xfId="0" applyFont="1" applyFill="1" applyBorder="1" applyAlignment="1">
      <alignment vertical="center" wrapText="1"/>
    </xf>
    <xf numFmtId="0" fontId="35" fillId="0" borderId="36" xfId="0" applyFont="1" applyBorder="1" applyAlignment="1">
      <alignment vertical="center" wrapText="1"/>
    </xf>
    <xf numFmtId="0" fontId="0" fillId="26" borderId="0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200" fontId="47" fillId="0" borderId="23" xfId="96" applyNumberFormat="1" applyFont="1" applyBorder="1">
      <alignment vertical="top"/>
      <protection/>
    </xf>
    <xf numFmtId="0" fontId="5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NumberFormat="1" applyFont="1" applyFill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6" fillId="0" borderId="0" xfId="0" applyFont="1" applyAlignment="1">
      <alignment horizontal="justify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66" fillId="0" borderId="0" xfId="0" applyNumberFormat="1" applyFont="1" applyFill="1" applyAlignment="1" applyProtection="1">
      <alignment horizontal="center" vertical="center"/>
      <protection/>
    </xf>
    <xf numFmtId="200" fontId="67" fillId="0" borderId="13" xfId="96" applyNumberFormat="1" applyFont="1" applyBorder="1">
      <alignment vertical="top"/>
      <protection/>
    </xf>
    <xf numFmtId="200" fontId="68" fillId="0" borderId="13" xfId="96" applyNumberFormat="1" applyFont="1" applyBorder="1">
      <alignment vertical="top"/>
      <protection/>
    </xf>
    <xf numFmtId="0" fontId="35" fillId="26" borderId="37" xfId="0" applyFont="1" applyFill="1" applyBorder="1" applyAlignment="1">
      <alignment vertical="center" wrapText="1"/>
    </xf>
    <xf numFmtId="200" fontId="0" fillId="26" borderId="13" xfId="96" applyNumberFormat="1" applyFont="1" applyFill="1" applyBorder="1">
      <alignment vertical="top"/>
      <protection/>
    </xf>
    <xf numFmtId="0" fontId="36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38" xfId="0" applyFont="1" applyBorder="1" applyAlignment="1">
      <alignment horizontal="center" vertical="center" wrapText="1"/>
    </xf>
    <xf numFmtId="0" fontId="53" fillId="0" borderId="39" xfId="0" applyNumberFormat="1" applyFont="1" applyFill="1" applyBorder="1" applyAlignment="1" applyProtection="1">
      <alignment horizontal="center" vertical="center" wrapText="1"/>
      <protection/>
    </xf>
    <xf numFmtId="0" fontId="31" fillId="0" borderId="40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41" fillId="0" borderId="37" xfId="0" applyFont="1" applyBorder="1" applyAlignment="1">
      <alignment vertical="center" wrapText="1"/>
    </xf>
    <xf numFmtId="0" fontId="41" fillId="0" borderId="37" xfId="0" applyFont="1" applyBorder="1" applyAlignment="1">
      <alignment vertical="center" wrapText="1"/>
    </xf>
    <xf numFmtId="0" fontId="31" fillId="0" borderId="42" xfId="0" applyFont="1" applyBorder="1" applyAlignment="1">
      <alignment horizontal="center" vertical="top" wrapText="1"/>
    </xf>
    <xf numFmtId="0" fontId="41" fillId="0" borderId="39" xfId="0" applyFont="1" applyBorder="1" applyAlignment="1">
      <alignment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43" xfId="0" applyNumberFormat="1" applyFont="1" applyFill="1" applyBorder="1" applyAlignment="1" applyProtection="1">
      <alignment horizontal="center" vertical="center" wrapText="1"/>
      <protection/>
    </xf>
    <xf numFmtId="0" fontId="36" fillId="0" borderId="19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26" borderId="17" xfId="0" applyNumberFormat="1" applyFont="1" applyFill="1" applyBorder="1" applyAlignment="1" applyProtection="1">
      <alignment horizontal="center" vertical="center" wrapText="1"/>
      <protection/>
    </xf>
    <xf numFmtId="0" fontId="0" fillId="26" borderId="23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18" xfId="0" applyNumberFormat="1" applyFont="1" applyFill="1" applyBorder="1" applyAlignment="1" applyProtection="1">
      <alignment horizontal="center" vertical="center" wrapText="1"/>
      <protection/>
    </xf>
    <xf numFmtId="0" fontId="0" fillId="26" borderId="19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1" fillId="2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5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 applyProtection="1">
      <alignment horizontal="left" vertical="top"/>
      <protection/>
    </xf>
    <xf numFmtId="0" fontId="5" fillId="0" borderId="23" xfId="0" applyFont="1" applyBorder="1" applyAlignment="1">
      <alignment vertical="top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35" fillId="0" borderId="0" xfId="0" applyNumberFormat="1" applyFont="1" applyFill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31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26" borderId="43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NumberFormat="1" applyFont="1" applyFill="1" applyBorder="1" applyAlignment="1" applyProtection="1">
      <alignment horizontal="center" vertical="center" wrapText="1"/>
      <protection/>
    </xf>
    <xf numFmtId="0" fontId="7" fillId="26" borderId="43" xfId="0" applyNumberFormat="1" applyFont="1" applyFill="1" applyBorder="1" applyAlignment="1" applyProtection="1">
      <alignment horizontal="center" vertical="center" wrapText="1"/>
      <protection/>
    </xf>
    <xf numFmtId="0" fontId="7" fillId="26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44" xfId="0" applyNumberFormat="1" applyFont="1" applyFill="1" applyBorder="1" applyAlignment="1" applyProtection="1">
      <alignment horizontal="center" vertical="center" wrapText="1"/>
      <protection/>
    </xf>
    <xf numFmtId="0" fontId="31" fillId="0" borderId="23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4"/>
  <sheetViews>
    <sheetView showGridLines="0" showZeros="0" tabSelected="1" view="pageBreakPreview" zoomScaleSheetLayoutView="100" zoomScalePageLayoutView="0" workbookViewId="0" topLeftCell="A1">
      <selection activeCell="C86" sqref="C86"/>
    </sheetView>
  </sheetViews>
  <sheetFormatPr defaultColWidth="9.16015625" defaultRowHeight="12.75"/>
  <cols>
    <col min="1" max="1" width="18.33203125" style="2" customWidth="1"/>
    <col min="2" max="2" width="48.5" style="2" customWidth="1"/>
    <col min="3" max="3" width="29.5" style="2" customWidth="1"/>
    <col min="4" max="4" width="23.16015625" style="2" customWidth="1"/>
    <col min="5" max="5" width="22.16015625" style="2" customWidth="1"/>
    <col min="6" max="6" width="22.83203125" style="2" customWidth="1"/>
    <col min="7" max="12" width="9.16015625" style="2" customWidth="1"/>
    <col min="13" max="244" width="9.16015625" style="42" customWidth="1"/>
    <col min="245" max="253" width="9.16015625" style="2" customWidth="1"/>
    <col min="254" max="16384" width="9.16015625" style="42" customWidth="1"/>
  </cols>
  <sheetData>
    <row r="1" spans="1:253" s="47" customFormat="1" ht="18.75">
      <c r="A1" s="110"/>
      <c r="B1" s="110"/>
      <c r="C1" s="110"/>
      <c r="D1" s="110" t="s">
        <v>8</v>
      </c>
      <c r="E1" s="110"/>
      <c r="F1" s="110"/>
      <c r="G1" s="46"/>
      <c r="H1" s="46"/>
      <c r="I1" s="46"/>
      <c r="J1" s="46"/>
      <c r="K1" s="46"/>
      <c r="L1" s="46"/>
      <c r="IK1" s="46"/>
      <c r="IL1" s="46"/>
      <c r="IM1" s="46"/>
      <c r="IN1" s="46"/>
      <c r="IO1" s="46"/>
      <c r="IP1" s="46"/>
      <c r="IQ1" s="46"/>
      <c r="IR1" s="46"/>
      <c r="IS1" s="46"/>
    </row>
    <row r="2" spans="1:6" ht="18.75">
      <c r="A2" s="110"/>
      <c r="B2" s="110"/>
      <c r="C2" s="110" t="s">
        <v>379</v>
      </c>
      <c r="D2" s="110"/>
      <c r="E2" s="110"/>
      <c r="F2" s="110"/>
    </row>
    <row r="3" spans="1:13" ht="16.5" customHeight="1">
      <c r="A3" s="110"/>
      <c r="B3" s="110"/>
      <c r="C3" s="110" t="s">
        <v>322</v>
      </c>
      <c r="D3" s="110"/>
      <c r="E3" s="110"/>
      <c r="F3" s="110"/>
      <c r="M3" s="2"/>
    </row>
    <row r="4" spans="1:6" ht="18.75">
      <c r="A4" s="110"/>
      <c r="B4" s="110"/>
      <c r="C4" s="110"/>
      <c r="D4" s="110"/>
      <c r="E4" s="110"/>
      <c r="F4" s="110"/>
    </row>
    <row r="5" spans="1:6" ht="18.75">
      <c r="A5" s="253" t="s">
        <v>355</v>
      </c>
      <c r="B5" s="254"/>
      <c r="C5" s="254"/>
      <c r="D5" s="254"/>
      <c r="E5" s="254"/>
      <c r="F5" s="254"/>
    </row>
    <row r="6" spans="1:6" ht="20.25" customHeight="1">
      <c r="A6" s="208"/>
      <c r="B6" s="213">
        <v>22511000000</v>
      </c>
      <c r="C6" s="209"/>
      <c r="D6" s="209"/>
      <c r="E6" s="209"/>
      <c r="F6" s="209"/>
    </row>
    <row r="7" spans="1:6" ht="16.5" customHeight="1">
      <c r="A7" s="110"/>
      <c r="B7" s="45" t="s">
        <v>298</v>
      </c>
      <c r="C7" s="110"/>
      <c r="D7" s="110"/>
      <c r="E7" s="110"/>
      <c r="F7" s="111" t="s">
        <v>9</v>
      </c>
    </row>
    <row r="8" spans="1:6" ht="18.75">
      <c r="A8" s="255" t="s">
        <v>149</v>
      </c>
      <c r="B8" s="255" t="s">
        <v>10</v>
      </c>
      <c r="C8" s="256" t="s">
        <v>3</v>
      </c>
      <c r="D8" s="255" t="s">
        <v>168</v>
      </c>
      <c r="E8" s="255" t="s">
        <v>169</v>
      </c>
      <c r="F8" s="255"/>
    </row>
    <row r="9" spans="1:6" ht="12.75">
      <c r="A9" s="255"/>
      <c r="B9" s="255"/>
      <c r="C9" s="255"/>
      <c r="D9" s="255"/>
      <c r="E9" s="255" t="s">
        <v>3</v>
      </c>
      <c r="F9" s="255" t="s">
        <v>4</v>
      </c>
    </row>
    <row r="10" spans="1:6" ht="44.25" customHeight="1">
      <c r="A10" s="255"/>
      <c r="B10" s="255"/>
      <c r="C10" s="255"/>
      <c r="D10" s="255"/>
      <c r="E10" s="255"/>
      <c r="F10" s="255"/>
    </row>
    <row r="11" spans="1:6" ht="18.75">
      <c r="A11" s="112">
        <v>1</v>
      </c>
      <c r="B11" s="112">
        <v>2</v>
      </c>
      <c r="C11" s="113">
        <v>3</v>
      </c>
      <c r="D11" s="112">
        <v>4</v>
      </c>
      <c r="E11" s="112">
        <v>5</v>
      </c>
      <c r="F11" s="112">
        <v>6</v>
      </c>
    </row>
    <row r="12" spans="1:6" ht="20.25" customHeight="1">
      <c r="A12" s="114">
        <v>10000000</v>
      </c>
      <c r="B12" s="115" t="s">
        <v>11</v>
      </c>
      <c r="C12" s="123">
        <f>C13+C22+C29+C35+C53</f>
        <v>81878314</v>
      </c>
      <c r="D12" s="123">
        <f>D13+D22+D29+D35+D53</f>
        <v>81808314</v>
      </c>
      <c r="E12" s="123">
        <v>70000</v>
      </c>
      <c r="F12" s="123">
        <f>F13+F20+F22+F29+F35+F53</f>
        <v>0</v>
      </c>
    </row>
    <row r="13" spans="1:6" ht="72">
      <c r="A13" s="114">
        <v>11000000</v>
      </c>
      <c r="B13" s="115" t="s">
        <v>12</v>
      </c>
      <c r="C13" s="123">
        <f>C14+C20</f>
        <v>47540164</v>
      </c>
      <c r="D13" s="123">
        <f>D14+D20</f>
        <v>47540164</v>
      </c>
      <c r="E13" s="123">
        <f>E14+E20</f>
        <v>0</v>
      </c>
      <c r="F13" s="123">
        <f>F14+F20</f>
        <v>0</v>
      </c>
    </row>
    <row r="14" spans="1:6" ht="36">
      <c r="A14" s="114">
        <v>11010000</v>
      </c>
      <c r="B14" s="115" t="s">
        <v>13</v>
      </c>
      <c r="C14" s="123">
        <f>SUM(C15:C18)</f>
        <v>47510164</v>
      </c>
      <c r="D14" s="123">
        <f>SUM(D15:D19)</f>
        <v>47510164</v>
      </c>
      <c r="E14" s="123"/>
      <c r="F14" s="123"/>
    </row>
    <row r="15" spans="1:6" ht="93.75">
      <c r="A15" s="118">
        <v>11010100</v>
      </c>
      <c r="B15" s="119" t="s">
        <v>14</v>
      </c>
      <c r="C15" s="116">
        <f>36703264+900</f>
        <v>36704164</v>
      </c>
      <c r="D15" s="121">
        <f>36703264+900</f>
        <v>36704164</v>
      </c>
      <c r="E15" s="121"/>
      <c r="F15" s="121"/>
    </row>
    <row r="16" spans="1:6" ht="168.75">
      <c r="A16" s="118">
        <v>11010200</v>
      </c>
      <c r="B16" s="119" t="s">
        <v>15</v>
      </c>
      <c r="C16" s="116">
        <v>1866000</v>
      </c>
      <c r="D16" s="121">
        <v>1866000</v>
      </c>
      <c r="E16" s="121"/>
      <c r="F16" s="121"/>
    </row>
    <row r="17" spans="1:6" ht="93.75">
      <c r="A17" s="118">
        <v>11010400</v>
      </c>
      <c r="B17" s="119" t="s">
        <v>16</v>
      </c>
      <c r="C17" s="116">
        <v>8500000</v>
      </c>
      <c r="D17" s="121">
        <v>8500000</v>
      </c>
      <c r="E17" s="121"/>
      <c r="F17" s="121"/>
    </row>
    <row r="18" spans="1:6" ht="75">
      <c r="A18" s="118">
        <v>11010500</v>
      </c>
      <c r="B18" s="119" t="s">
        <v>17</v>
      </c>
      <c r="C18" s="116">
        <v>440000</v>
      </c>
      <c r="D18" s="121">
        <v>440000</v>
      </c>
      <c r="E18" s="121"/>
      <c r="F18" s="121"/>
    </row>
    <row r="19" spans="1:6" ht="131.25">
      <c r="A19" s="118">
        <v>11010900</v>
      </c>
      <c r="B19" s="119" t="s">
        <v>18</v>
      </c>
      <c r="C19" s="116"/>
      <c r="D19" s="121"/>
      <c r="E19" s="121"/>
      <c r="F19" s="121"/>
    </row>
    <row r="20" spans="1:6" ht="36">
      <c r="A20" s="114">
        <v>11020000</v>
      </c>
      <c r="B20" s="115" t="s">
        <v>19</v>
      </c>
      <c r="C20" s="116">
        <v>30000</v>
      </c>
      <c r="D20" s="117">
        <v>30000</v>
      </c>
      <c r="E20" s="117"/>
      <c r="F20" s="117"/>
    </row>
    <row r="21" spans="1:6" ht="56.25">
      <c r="A21" s="118">
        <v>11020200</v>
      </c>
      <c r="B21" s="119" t="s">
        <v>20</v>
      </c>
      <c r="C21" s="120">
        <v>30000</v>
      </c>
      <c r="D21" s="121">
        <v>30000</v>
      </c>
      <c r="E21" s="121"/>
      <c r="F21" s="121"/>
    </row>
    <row r="22" spans="1:6" ht="54">
      <c r="A22" s="114">
        <v>13000000</v>
      </c>
      <c r="B22" s="115" t="s">
        <v>21</v>
      </c>
      <c r="C22" s="116">
        <v>1625900</v>
      </c>
      <c r="D22" s="117">
        <v>1625900</v>
      </c>
      <c r="E22" s="117"/>
      <c r="F22" s="117"/>
    </row>
    <row r="23" spans="1:6" ht="54">
      <c r="A23" s="114">
        <v>13010000</v>
      </c>
      <c r="B23" s="115" t="s">
        <v>22</v>
      </c>
      <c r="C23" s="116">
        <v>1600000</v>
      </c>
      <c r="D23" s="117">
        <v>1600000</v>
      </c>
      <c r="E23" s="117"/>
      <c r="F23" s="117"/>
    </row>
    <row r="24" spans="1:6" ht="93.75">
      <c r="A24" s="118">
        <v>13010100</v>
      </c>
      <c r="B24" s="119" t="s">
        <v>262</v>
      </c>
      <c r="C24" s="124">
        <v>400000</v>
      </c>
      <c r="D24" s="118">
        <v>400000</v>
      </c>
      <c r="E24" s="117"/>
      <c r="F24" s="117"/>
    </row>
    <row r="25" spans="1:6" ht="131.25">
      <c r="A25" s="118">
        <v>13010200</v>
      </c>
      <c r="B25" s="119" t="s">
        <v>23</v>
      </c>
      <c r="C25" s="120">
        <v>1200000</v>
      </c>
      <c r="D25" s="121">
        <v>1200000</v>
      </c>
      <c r="E25" s="121"/>
      <c r="F25" s="121"/>
    </row>
    <row r="26" spans="1:6" ht="33.75" customHeight="1">
      <c r="A26" s="214">
        <v>13030000</v>
      </c>
      <c r="B26" s="215" t="s">
        <v>299</v>
      </c>
      <c r="C26" s="123">
        <v>25900</v>
      </c>
      <c r="D26" s="163">
        <v>25900</v>
      </c>
      <c r="E26" s="121"/>
      <c r="F26" s="121"/>
    </row>
    <row r="27" spans="1:6" ht="75">
      <c r="A27" s="118">
        <v>13030100</v>
      </c>
      <c r="B27" s="119" t="s">
        <v>288</v>
      </c>
      <c r="C27" s="120">
        <v>3300</v>
      </c>
      <c r="D27" s="121">
        <v>3300</v>
      </c>
      <c r="E27" s="121"/>
      <c r="F27" s="121"/>
    </row>
    <row r="28" spans="1:6" ht="75">
      <c r="A28" s="118">
        <v>13030200</v>
      </c>
      <c r="B28" s="119" t="s">
        <v>300</v>
      </c>
      <c r="C28" s="120">
        <v>22600</v>
      </c>
      <c r="D28" s="121">
        <v>22600</v>
      </c>
      <c r="E28" s="121"/>
      <c r="F28" s="121"/>
    </row>
    <row r="29" spans="1:6" ht="36">
      <c r="A29" s="114">
        <v>14000000</v>
      </c>
      <c r="B29" s="115" t="s">
        <v>24</v>
      </c>
      <c r="C29" s="116">
        <v>8600000</v>
      </c>
      <c r="D29" s="117">
        <v>8600000</v>
      </c>
      <c r="E29" s="117"/>
      <c r="F29" s="117"/>
    </row>
    <row r="30" spans="1:6" ht="56.25">
      <c r="A30" s="118">
        <v>14020000</v>
      </c>
      <c r="B30" s="119" t="s">
        <v>146</v>
      </c>
      <c r="C30" s="120">
        <v>1400000</v>
      </c>
      <c r="D30" s="121">
        <v>1400000</v>
      </c>
      <c r="E30" s="121"/>
      <c r="F30" s="121"/>
    </row>
    <row r="31" spans="1:6" ht="18.75">
      <c r="A31" s="118">
        <v>14021900</v>
      </c>
      <c r="B31" s="119" t="s">
        <v>226</v>
      </c>
      <c r="C31" s="120">
        <v>1400000</v>
      </c>
      <c r="D31" s="121">
        <v>1400000</v>
      </c>
      <c r="E31" s="121"/>
      <c r="F31" s="121"/>
    </row>
    <row r="32" spans="1:6" ht="56.25">
      <c r="A32" s="118">
        <v>14030000</v>
      </c>
      <c r="B32" s="119" t="s">
        <v>147</v>
      </c>
      <c r="C32" s="120">
        <v>6100000</v>
      </c>
      <c r="D32" s="121">
        <v>6100000</v>
      </c>
      <c r="E32" s="121"/>
      <c r="F32" s="121"/>
    </row>
    <row r="33" spans="1:6" ht="18.75">
      <c r="A33" s="118">
        <v>14031900</v>
      </c>
      <c r="B33" s="119" t="s">
        <v>226</v>
      </c>
      <c r="C33" s="120">
        <v>6100000</v>
      </c>
      <c r="D33" s="121">
        <v>6100000</v>
      </c>
      <c r="E33" s="117"/>
      <c r="F33" s="117"/>
    </row>
    <row r="34" spans="1:6" ht="75">
      <c r="A34" s="118">
        <v>14040000</v>
      </c>
      <c r="B34" s="119" t="s">
        <v>25</v>
      </c>
      <c r="C34" s="120">
        <v>1100000</v>
      </c>
      <c r="D34" s="121">
        <v>1100000</v>
      </c>
      <c r="E34" s="121"/>
      <c r="F34" s="121"/>
    </row>
    <row r="35" spans="1:6" ht="18.75">
      <c r="A35" s="114">
        <v>18000000</v>
      </c>
      <c r="B35" s="115" t="s">
        <v>181</v>
      </c>
      <c r="C35" s="123">
        <f>C36+C46+C49</f>
        <v>24042250</v>
      </c>
      <c r="D35" s="117">
        <f>D36+D46+D49</f>
        <v>24042250</v>
      </c>
      <c r="E35" s="117"/>
      <c r="F35" s="117"/>
    </row>
    <row r="36" spans="1:6" ht="18.75">
      <c r="A36" s="114">
        <v>18010000</v>
      </c>
      <c r="B36" s="115" t="s">
        <v>26</v>
      </c>
      <c r="C36" s="123">
        <f>SUM(C37:C45)</f>
        <v>11428000</v>
      </c>
      <c r="D36" s="117">
        <f>SUM(D37:D45)</f>
        <v>11428000</v>
      </c>
      <c r="E36" s="117"/>
      <c r="F36" s="117"/>
    </row>
    <row r="37" spans="1:6" ht="93.75">
      <c r="A37" s="118">
        <v>18010100</v>
      </c>
      <c r="B37" s="119" t="s">
        <v>27</v>
      </c>
      <c r="C37" s="120">
        <v>8000</v>
      </c>
      <c r="D37" s="121">
        <v>8000</v>
      </c>
      <c r="E37" s="121"/>
      <c r="F37" s="121"/>
    </row>
    <row r="38" spans="1:6" ht="93.75">
      <c r="A38" s="118">
        <v>18010200</v>
      </c>
      <c r="B38" s="119" t="s">
        <v>28</v>
      </c>
      <c r="C38" s="120">
        <v>40000</v>
      </c>
      <c r="D38" s="121">
        <v>40000</v>
      </c>
      <c r="E38" s="121"/>
      <c r="F38" s="121"/>
    </row>
    <row r="39" spans="1:6" ht="93.75">
      <c r="A39" s="118">
        <v>18010300</v>
      </c>
      <c r="B39" s="119" t="s">
        <v>29</v>
      </c>
      <c r="C39" s="120">
        <v>120000</v>
      </c>
      <c r="D39" s="121">
        <v>120000</v>
      </c>
      <c r="E39" s="121"/>
      <c r="F39" s="121"/>
    </row>
    <row r="40" spans="1:6" ht="93.75">
      <c r="A40" s="118">
        <v>18010400</v>
      </c>
      <c r="B40" s="119" t="s">
        <v>30</v>
      </c>
      <c r="C40" s="120">
        <v>1030000</v>
      </c>
      <c r="D40" s="121">
        <v>1030000</v>
      </c>
      <c r="E40" s="121"/>
      <c r="F40" s="121"/>
    </row>
    <row r="41" spans="1:6" ht="37.5">
      <c r="A41" s="118">
        <v>18010500</v>
      </c>
      <c r="B41" s="119" t="s">
        <v>31</v>
      </c>
      <c r="C41" s="120">
        <v>500000</v>
      </c>
      <c r="D41" s="121">
        <v>500000</v>
      </c>
      <c r="E41" s="121"/>
      <c r="F41" s="121"/>
    </row>
    <row r="42" spans="1:6" ht="37.5">
      <c r="A42" s="118">
        <v>18010600</v>
      </c>
      <c r="B42" s="119" t="s">
        <v>32</v>
      </c>
      <c r="C42" s="120">
        <v>7390000</v>
      </c>
      <c r="D42" s="121">
        <v>7390000</v>
      </c>
      <c r="E42" s="121"/>
      <c r="F42" s="121"/>
    </row>
    <row r="43" spans="1:6" ht="37.5">
      <c r="A43" s="118">
        <v>18010700</v>
      </c>
      <c r="B43" s="119" t="s">
        <v>33</v>
      </c>
      <c r="C43" s="120">
        <v>600000</v>
      </c>
      <c r="D43" s="121">
        <v>600000</v>
      </c>
      <c r="E43" s="121"/>
      <c r="F43" s="121"/>
    </row>
    <row r="44" spans="1:6" ht="18.75">
      <c r="A44" s="118">
        <v>18010900</v>
      </c>
      <c r="B44" s="119" t="s">
        <v>34</v>
      </c>
      <c r="C44" s="120">
        <v>1700000</v>
      </c>
      <c r="D44" s="121">
        <v>1700000</v>
      </c>
      <c r="E44" s="121"/>
      <c r="F44" s="121"/>
    </row>
    <row r="45" spans="1:6" ht="37.5">
      <c r="A45" s="118">
        <v>18011000</v>
      </c>
      <c r="B45" s="119" t="s">
        <v>35</v>
      </c>
      <c r="C45" s="120">
        <v>40000</v>
      </c>
      <c r="D45" s="121">
        <v>40000</v>
      </c>
      <c r="E45" s="121"/>
      <c r="F45" s="121"/>
    </row>
    <row r="46" spans="1:6" ht="18.75">
      <c r="A46" s="114">
        <v>18030000</v>
      </c>
      <c r="B46" s="115" t="s">
        <v>36</v>
      </c>
      <c r="C46" s="123">
        <f>SUM(C47:C48)</f>
        <v>14250</v>
      </c>
      <c r="D46" s="117">
        <f>SUM(D47:D48)</f>
        <v>14250</v>
      </c>
      <c r="E46" s="117"/>
      <c r="F46" s="117"/>
    </row>
    <row r="47" spans="1:6" ht="37.5">
      <c r="A47" s="118">
        <v>18030100</v>
      </c>
      <c r="B47" s="119" t="s">
        <v>126</v>
      </c>
      <c r="C47" s="124">
        <v>2100</v>
      </c>
      <c r="D47" s="121">
        <v>2100</v>
      </c>
      <c r="E47" s="117"/>
      <c r="F47" s="117"/>
    </row>
    <row r="48" spans="1:6" ht="37.5">
      <c r="A48" s="118">
        <v>18030200</v>
      </c>
      <c r="B48" s="119" t="s">
        <v>37</v>
      </c>
      <c r="C48" s="120">
        <v>12150</v>
      </c>
      <c r="D48" s="121">
        <v>12150</v>
      </c>
      <c r="E48" s="121"/>
      <c r="F48" s="121"/>
    </row>
    <row r="49" spans="1:6" ht="18.75">
      <c r="A49" s="114">
        <v>18050000</v>
      </c>
      <c r="B49" s="115" t="s">
        <v>38</v>
      </c>
      <c r="C49" s="123">
        <f>SUM(C50:C52)</f>
        <v>12600000</v>
      </c>
      <c r="D49" s="117">
        <f>SUM(D50:D52)</f>
        <v>12600000</v>
      </c>
      <c r="E49" s="117"/>
      <c r="F49" s="117"/>
    </row>
    <row r="50" spans="1:6" ht="37.5">
      <c r="A50" s="118">
        <v>18050300</v>
      </c>
      <c r="B50" s="119" t="s">
        <v>39</v>
      </c>
      <c r="C50" s="120">
        <v>500000</v>
      </c>
      <c r="D50" s="121">
        <v>500000</v>
      </c>
      <c r="E50" s="121"/>
      <c r="F50" s="121"/>
    </row>
    <row r="51" spans="1:6" ht="18.75">
      <c r="A51" s="118">
        <v>18050400</v>
      </c>
      <c r="B51" s="119" t="s">
        <v>40</v>
      </c>
      <c r="C51" s="120">
        <v>6000000</v>
      </c>
      <c r="D51" s="121">
        <v>6000000</v>
      </c>
      <c r="E51" s="121"/>
      <c r="F51" s="121"/>
    </row>
    <row r="52" spans="1:6" ht="150">
      <c r="A52" s="118">
        <v>18050500</v>
      </c>
      <c r="B52" s="119" t="s">
        <v>41</v>
      </c>
      <c r="C52" s="120">
        <v>6100000</v>
      </c>
      <c r="D52" s="121">
        <v>6100000</v>
      </c>
      <c r="E52" s="121"/>
      <c r="F52" s="121"/>
    </row>
    <row r="53" spans="1:6" ht="18.75">
      <c r="A53" s="114">
        <v>19000000</v>
      </c>
      <c r="B53" s="115" t="s">
        <v>42</v>
      </c>
      <c r="C53" s="123">
        <f>D53+E53</f>
        <v>70000</v>
      </c>
      <c r="D53" s="117"/>
      <c r="E53" s="117">
        <v>70000</v>
      </c>
      <c r="F53" s="117"/>
    </row>
    <row r="54" spans="1:6" ht="18.75">
      <c r="A54" s="114">
        <v>19010000</v>
      </c>
      <c r="B54" s="115" t="s">
        <v>43</v>
      </c>
      <c r="C54" s="123">
        <f>D54+E54</f>
        <v>70000</v>
      </c>
      <c r="D54" s="117"/>
      <c r="E54" s="117">
        <v>70000</v>
      </c>
      <c r="F54" s="117"/>
    </row>
    <row r="55" spans="1:6" ht="93.75">
      <c r="A55" s="118">
        <v>19010100</v>
      </c>
      <c r="B55" s="119" t="s">
        <v>44</v>
      </c>
      <c r="C55" s="120">
        <v>23000</v>
      </c>
      <c r="D55" s="121"/>
      <c r="E55" s="121">
        <v>23000</v>
      </c>
      <c r="F55" s="121"/>
    </row>
    <row r="56" spans="1:6" ht="56.25">
      <c r="A56" s="118">
        <v>19010200</v>
      </c>
      <c r="B56" s="119" t="s">
        <v>45</v>
      </c>
      <c r="C56" s="120">
        <v>7000</v>
      </c>
      <c r="D56" s="121"/>
      <c r="E56" s="121">
        <v>7000</v>
      </c>
      <c r="F56" s="121"/>
    </row>
    <row r="57" spans="1:6" ht="93.75">
      <c r="A57" s="118">
        <v>19010300</v>
      </c>
      <c r="B57" s="119" t="s">
        <v>46</v>
      </c>
      <c r="C57" s="120">
        <v>40000</v>
      </c>
      <c r="D57" s="121"/>
      <c r="E57" s="121">
        <v>40000</v>
      </c>
      <c r="F57" s="121"/>
    </row>
    <row r="58" spans="1:6" ht="18">
      <c r="A58" s="114">
        <v>20000000</v>
      </c>
      <c r="B58" s="115" t="s">
        <v>47</v>
      </c>
      <c r="C58" s="116">
        <f>D58+E58</f>
        <v>3951715</v>
      </c>
      <c r="D58" s="117">
        <f>D60+D64+D67+D71</f>
        <v>898000</v>
      </c>
      <c r="E58" s="117">
        <v>3053715</v>
      </c>
      <c r="F58" s="117"/>
    </row>
    <row r="59" spans="1:6" ht="54">
      <c r="A59" s="114">
        <v>21000000</v>
      </c>
      <c r="B59" s="115" t="s">
        <v>48</v>
      </c>
      <c r="C59" s="116">
        <v>72500</v>
      </c>
      <c r="D59" s="117">
        <v>72500</v>
      </c>
      <c r="E59" s="117"/>
      <c r="F59" s="117"/>
    </row>
    <row r="60" spans="1:6" ht="18.75">
      <c r="A60" s="114">
        <v>21080000</v>
      </c>
      <c r="B60" s="115" t="s">
        <v>49</v>
      </c>
      <c r="C60" s="116">
        <f>SUM(C61:C62)</f>
        <v>72500</v>
      </c>
      <c r="D60" s="163">
        <f>SUM(D61:D62)</f>
        <v>72500</v>
      </c>
      <c r="E60" s="117"/>
      <c r="F60" s="117"/>
    </row>
    <row r="61" spans="1:6" ht="37.5">
      <c r="A61" s="118">
        <v>21081100</v>
      </c>
      <c r="B61" s="119" t="s">
        <v>50</v>
      </c>
      <c r="C61" s="120">
        <v>13200</v>
      </c>
      <c r="D61" s="121">
        <v>13200</v>
      </c>
      <c r="E61" s="121"/>
      <c r="F61" s="121"/>
    </row>
    <row r="62" spans="1:6" ht="18.75">
      <c r="A62" s="118">
        <v>21081500</v>
      </c>
      <c r="B62" s="119" t="s">
        <v>49</v>
      </c>
      <c r="C62" s="120">
        <v>59300</v>
      </c>
      <c r="D62" s="121">
        <v>59300</v>
      </c>
      <c r="E62" s="121"/>
      <c r="F62" s="121"/>
    </row>
    <row r="63" spans="1:6" ht="72">
      <c r="A63" s="114">
        <v>22000000</v>
      </c>
      <c r="B63" s="115" t="s">
        <v>51</v>
      </c>
      <c r="C63" s="116">
        <v>825500</v>
      </c>
      <c r="D63" s="117">
        <f>D64+D67</f>
        <v>825500</v>
      </c>
      <c r="E63" s="117"/>
      <c r="F63" s="117"/>
    </row>
    <row r="64" spans="1:6" ht="36">
      <c r="A64" s="114">
        <v>22010000</v>
      </c>
      <c r="B64" s="115" t="s">
        <v>52</v>
      </c>
      <c r="C64" s="116">
        <v>740000</v>
      </c>
      <c r="D64" s="117">
        <v>740000</v>
      </c>
      <c r="E64" s="117"/>
      <c r="F64" s="117"/>
    </row>
    <row r="65" spans="1:6" ht="37.5">
      <c r="A65" s="118">
        <v>22012500</v>
      </c>
      <c r="B65" s="119" t="s">
        <v>53</v>
      </c>
      <c r="C65" s="120">
        <v>600000</v>
      </c>
      <c r="D65" s="121">
        <v>600000</v>
      </c>
      <c r="E65" s="121"/>
      <c r="F65" s="121"/>
    </row>
    <row r="66" spans="1:6" ht="75">
      <c r="A66" s="118">
        <v>22012600</v>
      </c>
      <c r="B66" s="119" t="s">
        <v>118</v>
      </c>
      <c r="C66" s="120">
        <v>140000</v>
      </c>
      <c r="D66" s="121">
        <v>140000</v>
      </c>
      <c r="E66" s="121"/>
      <c r="F66" s="121"/>
    </row>
    <row r="67" spans="1:6" ht="18">
      <c r="A67" s="114">
        <v>22090000</v>
      </c>
      <c r="B67" s="115" t="s">
        <v>54</v>
      </c>
      <c r="C67" s="116">
        <v>85500</v>
      </c>
      <c r="D67" s="117">
        <v>85500</v>
      </c>
      <c r="E67" s="117"/>
      <c r="F67" s="117"/>
    </row>
    <row r="68" spans="1:6" ht="93.75">
      <c r="A68" s="118">
        <v>22090100</v>
      </c>
      <c r="B68" s="119" t="s">
        <v>55</v>
      </c>
      <c r="C68" s="120">
        <v>80000</v>
      </c>
      <c r="D68" s="121">
        <v>80000</v>
      </c>
      <c r="E68" s="121"/>
      <c r="F68" s="121"/>
    </row>
    <row r="69" spans="1:6" ht="93.75">
      <c r="A69" s="118">
        <v>22090400</v>
      </c>
      <c r="B69" s="119" t="s">
        <v>56</v>
      </c>
      <c r="C69" s="120">
        <v>5500</v>
      </c>
      <c r="D69" s="121">
        <v>5500</v>
      </c>
      <c r="E69" s="121"/>
      <c r="F69" s="121"/>
    </row>
    <row r="70" spans="1:6" ht="36">
      <c r="A70" s="115">
        <v>24000000</v>
      </c>
      <c r="B70" s="115" t="s">
        <v>323</v>
      </c>
      <c r="C70" s="120"/>
      <c r="D70" s="121"/>
      <c r="E70" s="121"/>
      <c r="F70" s="121"/>
    </row>
    <row r="71" spans="1:6" ht="18.75">
      <c r="A71" s="114">
        <v>24060000</v>
      </c>
      <c r="B71" s="115" t="s">
        <v>49</v>
      </c>
      <c r="C71" s="123"/>
      <c r="D71" s="163"/>
      <c r="E71" s="163"/>
      <c r="F71" s="163"/>
    </row>
    <row r="72" spans="1:6" ht="18.75">
      <c r="A72" s="118">
        <v>24060300</v>
      </c>
      <c r="B72" s="119" t="s">
        <v>49</v>
      </c>
      <c r="C72" s="120"/>
      <c r="D72" s="121"/>
      <c r="E72" s="121"/>
      <c r="F72" s="121"/>
    </row>
    <row r="73" spans="1:6" ht="56.25">
      <c r="A73" s="118">
        <v>24170000</v>
      </c>
      <c r="B73" s="119" t="s">
        <v>5</v>
      </c>
      <c r="C73" s="120"/>
      <c r="D73" s="121"/>
      <c r="E73" s="121"/>
      <c r="F73" s="121"/>
    </row>
    <row r="74" spans="1:6" ht="36">
      <c r="A74" s="114">
        <v>25000000</v>
      </c>
      <c r="B74" s="115" t="s">
        <v>57</v>
      </c>
      <c r="C74" s="116">
        <v>3053715</v>
      </c>
      <c r="D74" s="117"/>
      <c r="E74" s="117">
        <f>E75</f>
        <v>3053715</v>
      </c>
      <c r="F74" s="117"/>
    </row>
    <row r="75" spans="1:6" ht="72">
      <c r="A75" s="114">
        <v>25010000</v>
      </c>
      <c r="B75" s="115" t="s">
        <v>58</v>
      </c>
      <c r="C75" s="116">
        <v>3053715</v>
      </c>
      <c r="D75" s="117"/>
      <c r="E75" s="117">
        <f>E76+E78+E79</f>
        <v>3053715</v>
      </c>
      <c r="F75" s="117"/>
    </row>
    <row r="76" spans="1:6" ht="56.25">
      <c r="A76" s="118">
        <v>25010100</v>
      </c>
      <c r="B76" s="119" t="s">
        <v>59</v>
      </c>
      <c r="C76" s="116">
        <v>3017415</v>
      </c>
      <c r="D76" s="121"/>
      <c r="E76" s="121">
        <v>3017415</v>
      </c>
      <c r="F76" s="121"/>
    </row>
    <row r="77" spans="1:6" ht="56.25">
      <c r="A77" s="118">
        <v>25010200</v>
      </c>
      <c r="B77" s="119" t="s">
        <v>60</v>
      </c>
      <c r="C77" s="116"/>
      <c r="D77" s="121"/>
      <c r="E77" s="121"/>
      <c r="F77" s="121"/>
    </row>
    <row r="78" spans="1:6" ht="112.5">
      <c r="A78" s="118">
        <v>25010300</v>
      </c>
      <c r="B78" s="119" t="s">
        <v>389</v>
      </c>
      <c r="C78" s="116">
        <v>25300</v>
      </c>
      <c r="D78" s="121"/>
      <c r="E78" s="121">
        <v>25300</v>
      </c>
      <c r="F78" s="121"/>
    </row>
    <row r="79" spans="1:6" ht="75">
      <c r="A79" s="118">
        <v>25010400</v>
      </c>
      <c r="B79" s="119" t="s">
        <v>61</v>
      </c>
      <c r="C79" s="116">
        <v>11000</v>
      </c>
      <c r="D79" s="121"/>
      <c r="E79" s="121">
        <v>11000</v>
      </c>
      <c r="F79" s="121"/>
    </row>
    <row r="80" spans="1:6" ht="36">
      <c r="A80" s="114">
        <v>30000000</v>
      </c>
      <c r="B80" s="115" t="s">
        <v>62</v>
      </c>
      <c r="C80" s="116">
        <f>318000+300</f>
        <v>318300</v>
      </c>
      <c r="D80" s="117">
        <v>900</v>
      </c>
      <c r="E80" s="117">
        <v>286800</v>
      </c>
      <c r="F80" s="117">
        <v>286800</v>
      </c>
    </row>
    <row r="81" spans="1:6" ht="36">
      <c r="A81" s="114">
        <v>31000000</v>
      </c>
      <c r="B81" s="115" t="s">
        <v>63</v>
      </c>
      <c r="C81" s="116">
        <v>900</v>
      </c>
      <c r="D81" s="117">
        <v>900</v>
      </c>
      <c r="E81" s="117"/>
      <c r="F81" s="117"/>
    </row>
    <row r="82" spans="1:6" ht="180">
      <c r="A82" s="114">
        <v>31010000</v>
      </c>
      <c r="B82" s="115" t="s">
        <v>64</v>
      </c>
      <c r="C82" s="116">
        <v>900</v>
      </c>
      <c r="D82" s="117">
        <v>900</v>
      </c>
      <c r="E82" s="117"/>
      <c r="F82" s="117"/>
    </row>
    <row r="83" spans="1:6" ht="150">
      <c r="A83" s="118">
        <v>31010200</v>
      </c>
      <c r="B83" s="119" t="s">
        <v>121</v>
      </c>
      <c r="C83" s="120">
        <v>900</v>
      </c>
      <c r="D83" s="121">
        <v>900</v>
      </c>
      <c r="E83" s="121"/>
      <c r="F83" s="121"/>
    </row>
    <row r="84" spans="1:6" ht="36">
      <c r="A84" s="114">
        <v>33000000</v>
      </c>
      <c r="B84" s="115" t="s">
        <v>111</v>
      </c>
      <c r="C84" s="116">
        <v>318000</v>
      </c>
      <c r="D84" s="117"/>
      <c r="E84" s="117">
        <v>286800</v>
      </c>
      <c r="F84" s="117">
        <v>286800</v>
      </c>
    </row>
    <row r="85" spans="1:6" ht="18">
      <c r="A85" s="114">
        <v>33010000</v>
      </c>
      <c r="B85" s="115" t="s">
        <v>112</v>
      </c>
      <c r="C85" s="116">
        <v>318000</v>
      </c>
      <c r="D85" s="117"/>
      <c r="E85" s="117">
        <v>286800</v>
      </c>
      <c r="F85" s="117">
        <v>286800</v>
      </c>
    </row>
    <row r="86" spans="1:6" ht="150">
      <c r="A86" s="118">
        <v>33010100</v>
      </c>
      <c r="B86" s="119" t="s">
        <v>113</v>
      </c>
      <c r="C86" s="120"/>
      <c r="D86" s="121"/>
      <c r="E86" s="121">
        <v>286800</v>
      </c>
      <c r="F86" s="121">
        <v>286800</v>
      </c>
    </row>
    <row r="87" spans="1:6" ht="18.75">
      <c r="A87" s="115">
        <v>50000000</v>
      </c>
      <c r="B87" s="115" t="s">
        <v>390</v>
      </c>
      <c r="C87" s="120">
        <v>0</v>
      </c>
      <c r="D87" s="121">
        <v>0</v>
      </c>
      <c r="E87" s="121">
        <v>0</v>
      </c>
      <c r="F87" s="121"/>
    </row>
    <row r="88" spans="1:6" ht="54" customHeight="1">
      <c r="A88" s="116"/>
      <c r="B88" s="197" t="s">
        <v>268</v>
      </c>
      <c r="C88" s="116">
        <f>D88+E88</f>
        <v>86117729</v>
      </c>
      <c r="D88" s="116">
        <f>D80+D58+D35+D22+D14+D29+D20</f>
        <v>82707214</v>
      </c>
      <c r="E88" s="116">
        <f>+E58+E84+E53+E71</f>
        <v>3410515</v>
      </c>
      <c r="F88" s="116">
        <f>+F58+F84+F53+F71</f>
        <v>286800</v>
      </c>
    </row>
    <row r="89" spans="1:6" ht="18.75">
      <c r="A89" s="114">
        <v>40000000</v>
      </c>
      <c r="B89" s="115" t="s">
        <v>114</v>
      </c>
      <c r="C89" s="123">
        <f>C91+C93+C96+C98</f>
        <v>55457946</v>
      </c>
      <c r="D89" s="117">
        <f>D91+D93+D96+D98</f>
        <v>55457946</v>
      </c>
      <c r="E89" s="117">
        <f>E91+E93+E98</f>
        <v>0</v>
      </c>
      <c r="F89" s="117">
        <f>F91+F93+F98</f>
        <v>0</v>
      </c>
    </row>
    <row r="90" spans="1:6" ht="36">
      <c r="A90" s="114">
        <v>41000000</v>
      </c>
      <c r="B90" s="115" t="s">
        <v>115</v>
      </c>
      <c r="C90" s="123">
        <f>C91+C93</f>
        <v>51721600</v>
      </c>
      <c r="D90" s="117">
        <f>D91+D93</f>
        <v>51721600</v>
      </c>
      <c r="E90" s="117">
        <f>E91+E93+E98</f>
        <v>0</v>
      </c>
      <c r="F90" s="117">
        <f>F91+F93+F98</f>
        <v>0</v>
      </c>
    </row>
    <row r="91" spans="1:6" ht="45.75" customHeight="1">
      <c r="A91" s="114">
        <v>41020000</v>
      </c>
      <c r="B91" s="115" t="s">
        <v>222</v>
      </c>
      <c r="C91" s="123">
        <f>SUM(C92:C92)</f>
        <v>4416900</v>
      </c>
      <c r="D91" s="117">
        <f>SUM(D92:D92)</f>
        <v>4416900</v>
      </c>
      <c r="E91" s="117">
        <f>SUM(E92:E92)</f>
        <v>0</v>
      </c>
      <c r="F91" s="117"/>
    </row>
    <row r="92" spans="1:6" ht="18.75">
      <c r="A92" s="118">
        <v>41020100</v>
      </c>
      <c r="B92" s="119" t="s">
        <v>116</v>
      </c>
      <c r="C92" s="120">
        <v>4416900</v>
      </c>
      <c r="D92" s="121">
        <v>4416900</v>
      </c>
      <c r="E92" s="121"/>
      <c r="F92" s="121"/>
    </row>
    <row r="93" spans="1:6" ht="40.5" customHeight="1">
      <c r="A93" s="114">
        <v>41030000</v>
      </c>
      <c r="B93" s="115" t="s">
        <v>223</v>
      </c>
      <c r="C93" s="123">
        <f>SUM(C94:C95)</f>
        <v>47304700</v>
      </c>
      <c r="D93" s="117">
        <f>SUM(D94:D95)</f>
        <v>47304700</v>
      </c>
      <c r="E93" s="117"/>
      <c r="F93" s="117"/>
    </row>
    <row r="94" spans="1:6" ht="37.5">
      <c r="A94" s="118">
        <v>41033900</v>
      </c>
      <c r="B94" s="119" t="s">
        <v>117</v>
      </c>
      <c r="C94" s="120">
        <v>43717400</v>
      </c>
      <c r="D94" s="121">
        <v>43717400</v>
      </c>
      <c r="E94" s="121"/>
      <c r="F94" s="121"/>
    </row>
    <row r="95" spans="1:6" ht="37.5">
      <c r="A95" s="118">
        <v>41034200</v>
      </c>
      <c r="B95" s="119" t="s">
        <v>196</v>
      </c>
      <c r="C95" s="120">
        <v>3587300</v>
      </c>
      <c r="D95" s="121">
        <v>3587300</v>
      </c>
      <c r="E95" s="121"/>
      <c r="F95" s="121"/>
    </row>
    <row r="96" spans="1:6" ht="36">
      <c r="A96" s="115">
        <v>41040000</v>
      </c>
      <c r="B96" s="115" t="s">
        <v>224</v>
      </c>
      <c r="C96" s="123">
        <f>SUM(C97)</f>
        <v>2207400</v>
      </c>
      <c r="D96" s="160">
        <f>SUM(D97)</f>
        <v>2207400</v>
      </c>
      <c r="E96" s="121"/>
      <c r="F96" s="121"/>
    </row>
    <row r="97" spans="1:6" ht="131.25">
      <c r="A97" s="118">
        <v>41040200</v>
      </c>
      <c r="B97" s="119" t="s">
        <v>110</v>
      </c>
      <c r="C97" s="120">
        <v>2207400</v>
      </c>
      <c r="D97" s="121">
        <v>2207400</v>
      </c>
      <c r="E97" s="121"/>
      <c r="F97" s="121"/>
    </row>
    <row r="98" spans="1:6" ht="54">
      <c r="A98" s="115">
        <v>41050000</v>
      </c>
      <c r="B98" s="115" t="s">
        <v>225</v>
      </c>
      <c r="C98" s="123">
        <f>SUM(C99:C101)</f>
        <v>1528946</v>
      </c>
      <c r="D98" s="163">
        <f>SUM(D99:D101)</f>
        <v>1528946</v>
      </c>
      <c r="E98" s="121">
        <f>SUM(E99:E101)</f>
        <v>0</v>
      </c>
      <c r="F98" s="121">
        <f>SUM(F99:F101)</f>
        <v>0</v>
      </c>
    </row>
    <row r="99" spans="1:6" ht="18.75">
      <c r="A99" s="118">
        <v>41053900</v>
      </c>
      <c r="B99" s="118" t="s">
        <v>94</v>
      </c>
      <c r="C99" s="120">
        <v>116596</v>
      </c>
      <c r="D99" s="121">
        <v>116596</v>
      </c>
      <c r="E99" s="118"/>
      <c r="F99" s="118"/>
    </row>
    <row r="100" spans="1:6" ht="75">
      <c r="A100" s="118">
        <v>41051000</v>
      </c>
      <c r="B100" s="119" t="s">
        <v>261</v>
      </c>
      <c r="C100" s="120">
        <v>1105400</v>
      </c>
      <c r="D100" s="121">
        <v>1105400</v>
      </c>
      <c r="E100" s="118"/>
      <c r="F100" s="118"/>
    </row>
    <row r="101" spans="1:6" ht="112.5">
      <c r="A101" s="118">
        <v>41051200</v>
      </c>
      <c r="B101" s="119" t="s">
        <v>232</v>
      </c>
      <c r="C101" s="120">
        <v>306950</v>
      </c>
      <c r="D101" s="121">
        <f>201800+105150</f>
        <v>306950</v>
      </c>
      <c r="E101" s="118"/>
      <c r="F101" s="118"/>
    </row>
    <row r="102" spans="1:6" ht="18.75">
      <c r="A102" s="120" t="s">
        <v>373</v>
      </c>
      <c r="B102" s="122" t="s">
        <v>267</v>
      </c>
      <c r="C102" s="116">
        <f>C88+C89</f>
        <v>141575675</v>
      </c>
      <c r="D102" s="116">
        <f>D88+D89</f>
        <v>138165160</v>
      </c>
      <c r="E102" s="116">
        <f>E88+E89</f>
        <v>3410515</v>
      </c>
      <c r="F102" s="116">
        <f>F88+F89</f>
        <v>286800</v>
      </c>
    </row>
    <row r="104" spans="2:4" ht="18.75">
      <c r="B104" s="157" t="s">
        <v>233</v>
      </c>
      <c r="D104" s="206" t="s">
        <v>290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 horizontalCentered="1"/>
  <pageMargins left="0.7874015748031497" right="0.41" top="0.53" bottom="0.34" header="0.5118110236220472" footer="0.39"/>
  <pageSetup fitToHeight="8" horizontalDpi="300" verticalDpi="300" orientation="portrait" paperSize="9" scale="61" r:id="rId1"/>
  <headerFooter alignWithMargins="0">
    <oddFooter>&amp;R&amp;P</oddFooter>
  </headerFooter>
  <rowBreaks count="3" manualBreakCount="3">
    <brk id="24" max="5" man="1"/>
    <brk id="48" max="5" man="1"/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view="pageBreakPreview" zoomScaleSheetLayoutView="100" zoomScalePageLayoutView="0" workbookViewId="0" topLeftCell="A4">
      <selection activeCell="F10" sqref="F10"/>
    </sheetView>
  </sheetViews>
  <sheetFormatPr defaultColWidth="9.16015625" defaultRowHeight="12.75" customHeight="1"/>
  <cols>
    <col min="1" max="1" width="19.5" style="2" customWidth="1"/>
    <col min="2" max="2" width="46.33203125" style="2" customWidth="1"/>
    <col min="3" max="3" width="16.33203125" style="2" customWidth="1"/>
    <col min="4" max="4" width="19.5" style="2" customWidth="1"/>
    <col min="5" max="5" width="16.33203125" style="2" customWidth="1"/>
    <col min="6" max="6" width="18.83203125" style="2" customWidth="1"/>
    <col min="7" max="12" width="9.16015625" style="2" customWidth="1"/>
    <col min="13" max="16384" width="9.16015625" style="4" customWidth="1"/>
  </cols>
  <sheetData>
    <row r="1" spans="1:12" s="47" customFormat="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3:13" ht="78.75" customHeight="1">
      <c r="C3" s="260" t="s">
        <v>378</v>
      </c>
      <c r="D3" s="260"/>
      <c r="E3" s="260"/>
      <c r="F3" s="260"/>
      <c r="M3" s="2"/>
    </row>
    <row r="4" spans="1:6" ht="36" customHeight="1">
      <c r="A4" s="262" t="s">
        <v>356</v>
      </c>
      <c r="B4" s="262"/>
      <c r="C4" s="262"/>
      <c r="D4" s="262"/>
      <c r="E4" s="262"/>
      <c r="F4" s="262"/>
    </row>
    <row r="5" spans="1:6" ht="19.5" customHeight="1">
      <c r="A5" s="216">
        <v>22511000000</v>
      </c>
      <c r="B5" s="4"/>
      <c r="C5" s="210"/>
      <c r="D5" s="210"/>
      <c r="E5" s="210"/>
      <c r="F5" s="210"/>
    </row>
    <row r="6" spans="1:6" ht="10.5" customHeight="1">
      <c r="A6" s="259" t="s">
        <v>301</v>
      </c>
      <c r="B6" s="259"/>
      <c r="C6" s="259"/>
      <c r="D6" s="259"/>
      <c r="E6" s="259"/>
      <c r="F6" s="58" t="s">
        <v>120</v>
      </c>
    </row>
    <row r="7" spans="1:12" s="34" customFormat="1" ht="24.75" customHeight="1">
      <c r="A7" s="261" t="s">
        <v>149</v>
      </c>
      <c r="B7" s="261" t="s">
        <v>150</v>
      </c>
      <c r="C7" s="261" t="s">
        <v>3</v>
      </c>
      <c r="D7" s="261" t="s">
        <v>168</v>
      </c>
      <c r="E7" s="261" t="s">
        <v>169</v>
      </c>
      <c r="F7" s="261"/>
      <c r="G7" s="33"/>
      <c r="H7" s="33"/>
      <c r="I7" s="33"/>
      <c r="J7" s="33"/>
      <c r="K7" s="33"/>
      <c r="L7" s="33"/>
    </row>
    <row r="8" spans="1:12" s="34" customFormat="1" ht="38.25" customHeight="1">
      <c r="A8" s="261"/>
      <c r="B8" s="261"/>
      <c r="C8" s="261"/>
      <c r="D8" s="261"/>
      <c r="E8" s="52" t="s">
        <v>3</v>
      </c>
      <c r="F8" s="51" t="s">
        <v>4</v>
      </c>
      <c r="G8" s="33"/>
      <c r="H8" s="33"/>
      <c r="I8" s="33"/>
      <c r="J8" s="33"/>
      <c r="K8" s="33"/>
      <c r="L8" s="33"/>
    </row>
    <row r="9" spans="1:12" s="34" customFormat="1" ht="9" customHeight="1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1">
        <v>6</v>
      </c>
      <c r="G9" s="33"/>
      <c r="H9" s="33"/>
      <c r="I9" s="33"/>
      <c r="J9" s="33"/>
      <c r="K9" s="33"/>
      <c r="L9" s="33"/>
    </row>
    <row r="10" spans="1:12" s="34" customFormat="1" ht="24" customHeight="1">
      <c r="A10" s="52"/>
      <c r="B10" s="52" t="s">
        <v>269</v>
      </c>
      <c r="C10" s="52"/>
      <c r="D10" s="52"/>
      <c r="E10" s="52"/>
      <c r="F10" s="51"/>
      <c r="G10" s="33"/>
      <c r="H10" s="33"/>
      <c r="I10" s="33"/>
      <c r="J10" s="33"/>
      <c r="K10" s="33"/>
      <c r="L10" s="33"/>
    </row>
    <row r="11" spans="1:12" s="35" customFormat="1" ht="26.25" customHeight="1">
      <c r="A11" s="137" t="s">
        <v>140</v>
      </c>
      <c r="B11" s="137" t="s">
        <v>141</v>
      </c>
      <c r="C11" s="138">
        <f aca="true" t="shared" si="0" ref="C11:C16">D11+E11</f>
        <v>0</v>
      </c>
      <c r="D11" s="138">
        <f>D12+D22+D23+D24+D15</f>
        <v>-5033350</v>
      </c>
      <c r="E11" s="138">
        <f>E12+E22+E23+E24</f>
        <v>5033350</v>
      </c>
      <c r="F11" s="138">
        <f>F12+F22+F23+F24</f>
        <v>5033350</v>
      </c>
      <c r="G11" s="2"/>
      <c r="H11" s="2"/>
      <c r="I11" s="2"/>
      <c r="J11" s="2"/>
      <c r="K11" s="2"/>
      <c r="L11" s="2"/>
    </row>
    <row r="12" spans="1:12" s="37" customFormat="1" ht="36" customHeight="1">
      <c r="A12" s="139">
        <v>208000</v>
      </c>
      <c r="B12" s="140" t="s">
        <v>142</v>
      </c>
      <c r="C12" s="138">
        <f t="shared" si="0"/>
        <v>0</v>
      </c>
      <c r="D12" s="138">
        <f>+D13+D14+D16+D17</f>
        <v>-5033350</v>
      </c>
      <c r="E12" s="138">
        <f>E13+E14+E16+E15+E17</f>
        <v>5033350</v>
      </c>
      <c r="F12" s="138">
        <f>F13+F14+F16+F15</f>
        <v>5033350</v>
      </c>
      <c r="G12" s="36"/>
      <c r="H12" s="36"/>
      <c r="I12" s="36"/>
      <c r="J12" s="36"/>
      <c r="K12" s="36"/>
      <c r="L12" s="36"/>
    </row>
    <row r="13" spans="1:12" s="37" customFormat="1" ht="33" customHeight="1">
      <c r="A13" s="139">
        <v>208100</v>
      </c>
      <c r="B13" s="140" t="s">
        <v>143</v>
      </c>
      <c r="C13" s="138">
        <f t="shared" si="0"/>
        <v>0</v>
      </c>
      <c r="D13" s="138"/>
      <c r="E13" s="138"/>
      <c r="F13" s="138"/>
      <c r="G13" s="36"/>
      <c r="H13" s="36"/>
      <c r="I13" s="36"/>
      <c r="J13" s="36"/>
      <c r="K13" s="36"/>
      <c r="L13" s="36"/>
    </row>
    <row r="14" spans="1:12" s="37" customFormat="1" ht="40.5" customHeight="1">
      <c r="A14" s="141">
        <v>208400</v>
      </c>
      <c r="B14" s="142" t="s">
        <v>144</v>
      </c>
      <c r="C14" s="138">
        <f t="shared" si="0"/>
        <v>0</v>
      </c>
      <c r="D14" s="143">
        <f>-5044200+116000</f>
        <v>-4928200</v>
      </c>
      <c r="E14" s="143">
        <f>5044200-116000</f>
        <v>4928200</v>
      </c>
      <c r="F14" s="143">
        <f>E14</f>
        <v>4928200</v>
      </c>
      <c r="G14" s="36"/>
      <c r="H14" s="36"/>
      <c r="I14" s="36"/>
      <c r="J14" s="36"/>
      <c r="K14" s="36"/>
      <c r="L14" s="36"/>
    </row>
    <row r="15" spans="1:12" s="37" customFormat="1" ht="2.25" customHeight="1" hidden="1">
      <c r="A15" s="141">
        <v>208400</v>
      </c>
      <c r="B15" s="142" t="s">
        <v>285</v>
      </c>
      <c r="C15" s="138">
        <f t="shared" si="0"/>
        <v>0</v>
      </c>
      <c r="D15" s="141"/>
      <c r="E15" s="143"/>
      <c r="F15" s="143">
        <f>+E15</f>
        <v>0</v>
      </c>
      <c r="G15" s="36"/>
      <c r="H15" s="36"/>
      <c r="I15" s="36"/>
      <c r="J15" s="36"/>
      <c r="K15" s="36"/>
      <c r="L15" s="36"/>
    </row>
    <row r="16" spans="1:12" s="37" customFormat="1" ht="39.75" customHeight="1">
      <c r="A16" s="141">
        <v>208400</v>
      </c>
      <c r="B16" s="142" t="s">
        <v>284</v>
      </c>
      <c r="C16" s="138">
        <f t="shared" si="0"/>
        <v>0</v>
      </c>
      <c r="D16" s="143">
        <v>-105150</v>
      </c>
      <c r="E16" s="143">
        <f>-D16</f>
        <v>105150</v>
      </c>
      <c r="F16" s="143">
        <f>+E16</f>
        <v>105150</v>
      </c>
      <c r="G16" s="36"/>
      <c r="H16" s="36"/>
      <c r="I16" s="36"/>
      <c r="J16" s="36"/>
      <c r="K16" s="36"/>
      <c r="L16" s="36"/>
    </row>
    <row r="17" spans="1:12" s="37" customFormat="1" ht="0.75" customHeight="1">
      <c r="A17" s="141"/>
      <c r="B17" s="142"/>
      <c r="C17" s="138"/>
      <c r="D17" s="143"/>
      <c r="E17" s="143"/>
      <c r="F17" s="143"/>
      <c r="G17" s="36"/>
      <c r="H17" s="36"/>
      <c r="I17" s="36"/>
      <c r="J17" s="36"/>
      <c r="K17" s="36"/>
      <c r="L17" s="36"/>
    </row>
    <row r="18" spans="1:12" s="37" customFormat="1" ht="19.5" customHeight="1">
      <c r="A18" s="141"/>
      <c r="B18" s="198" t="s">
        <v>270</v>
      </c>
      <c r="C18" s="138"/>
      <c r="D18" s="143">
        <f>D14+D16</f>
        <v>-5033350</v>
      </c>
      <c r="E18" s="143">
        <f>E14+E16</f>
        <v>5033350</v>
      </c>
      <c r="F18" s="143">
        <f>F14+F16</f>
        <v>5033350</v>
      </c>
      <c r="G18" s="36"/>
      <c r="H18" s="36"/>
      <c r="I18" s="36"/>
      <c r="J18" s="36"/>
      <c r="K18" s="36"/>
      <c r="L18" s="36"/>
    </row>
    <row r="19" spans="1:12" s="37" customFormat="1" ht="36" customHeight="1" hidden="1">
      <c r="A19" s="53">
        <v>400000</v>
      </c>
      <c r="B19" s="59" t="s">
        <v>151</v>
      </c>
      <c r="C19" s="60"/>
      <c r="D19" s="61"/>
      <c r="E19" s="61"/>
      <c r="F19" s="62"/>
      <c r="G19" s="36"/>
      <c r="H19" s="36"/>
      <c r="I19" s="36"/>
      <c r="J19" s="36"/>
      <c r="K19" s="36"/>
      <c r="L19" s="36"/>
    </row>
    <row r="20" spans="1:12" s="39" customFormat="1" ht="20.25" customHeight="1" hidden="1">
      <c r="A20" s="54">
        <v>401000</v>
      </c>
      <c r="B20" s="55" t="s">
        <v>152</v>
      </c>
      <c r="C20" s="63"/>
      <c r="D20" s="64"/>
      <c r="E20" s="64"/>
      <c r="F20" s="62"/>
      <c r="G20" s="38"/>
      <c r="H20" s="38"/>
      <c r="I20" s="38"/>
      <c r="J20" s="38"/>
      <c r="K20" s="38"/>
      <c r="L20" s="38"/>
    </row>
    <row r="21" spans="1:12" s="39" customFormat="1" ht="20.25" customHeight="1" hidden="1">
      <c r="A21" s="56">
        <v>401100</v>
      </c>
      <c r="B21" s="57" t="s">
        <v>153</v>
      </c>
      <c r="C21" s="65"/>
      <c r="D21" s="66"/>
      <c r="E21" s="66"/>
      <c r="F21" s="62"/>
      <c r="G21" s="38"/>
      <c r="H21" s="38"/>
      <c r="I21" s="38"/>
      <c r="J21" s="38"/>
      <c r="K21" s="38"/>
      <c r="L21" s="38"/>
    </row>
    <row r="22" spans="1:12" s="39" customFormat="1" ht="20.25" customHeight="1" hidden="1">
      <c r="A22" s="56">
        <v>401200</v>
      </c>
      <c r="B22" s="57" t="s">
        <v>154</v>
      </c>
      <c r="C22" s="65"/>
      <c r="D22" s="66"/>
      <c r="E22" s="66"/>
      <c r="F22" s="62"/>
      <c r="G22" s="38"/>
      <c r="H22" s="38"/>
      <c r="I22" s="38"/>
      <c r="J22" s="38"/>
      <c r="K22" s="38"/>
      <c r="L22" s="38"/>
    </row>
    <row r="23" spans="1:12" s="39" customFormat="1" ht="20.25" customHeight="1" hidden="1">
      <c r="A23" s="54">
        <v>402000</v>
      </c>
      <c r="B23" s="55" t="s">
        <v>155</v>
      </c>
      <c r="C23" s="63"/>
      <c r="D23" s="64"/>
      <c r="E23" s="64"/>
      <c r="F23" s="62"/>
      <c r="G23" s="38"/>
      <c r="H23" s="38"/>
      <c r="I23" s="38"/>
      <c r="J23" s="38"/>
      <c r="K23" s="38"/>
      <c r="L23" s="38"/>
    </row>
    <row r="24" spans="1:12" s="39" customFormat="1" ht="20.25" customHeight="1" hidden="1">
      <c r="A24" s="56">
        <v>402100</v>
      </c>
      <c r="B24" s="57" t="s">
        <v>156</v>
      </c>
      <c r="C24" s="65"/>
      <c r="D24" s="66"/>
      <c r="E24" s="66"/>
      <c r="F24" s="62"/>
      <c r="G24" s="38"/>
      <c r="H24" s="38"/>
      <c r="I24" s="38"/>
      <c r="J24" s="38"/>
      <c r="K24" s="38"/>
      <c r="L24" s="38"/>
    </row>
    <row r="25" spans="1:12" s="39" customFormat="1" ht="20.25" customHeight="1" hidden="1">
      <c r="A25" s="56">
        <v>402200</v>
      </c>
      <c r="B25" s="57" t="s">
        <v>157</v>
      </c>
      <c r="C25" s="65"/>
      <c r="D25" s="66"/>
      <c r="E25" s="66"/>
      <c r="F25" s="62"/>
      <c r="G25" s="38"/>
      <c r="H25" s="38"/>
      <c r="I25" s="38"/>
      <c r="J25" s="38"/>
      <c r="K25" s="38"/>
      <c r="L25" s="38"/>
    </row>
    <row r="26" spans="1:12" s="39" customFormat="1" ht="33" customHeight="1">
      <c r="A26" s="56" t="s">
        <v>178</v>
      </c>
      <c r="B26" s="59" t="s">
        <v>271</v>
      </c>
      <c r="C26" s="65"/>
      <c r="D26" s="66"/>
      <c r="E26" s="66"/>
      <c r="F26" s="62"/>
      <c r="G26" s="38"/>
      <c r="H26" s="38"/>
      <c r="I26" s="38"/>
      <c r="J26" s="38"/>
      <c r="K26" s="38"/>
      <c r="L26" s="38"/>
    </row>
    <row r="27" spans="1:12" s="37" customFormat="1" ht="36.75" customHeight="1">
      <c r="A27" s="53">
        <v>600000</v>
      </c>
      <c r="B27" s="59" t="s">
        <v>158</v>
      </c>
      <c r="C27" s="60">
        <f>C28+C31</f>
        <v>0</v>
      </c>
      <c r="D27" s="60">
        <f>D28+D31</f>
        <v>0</v>
      </c>
      <c r="E27" s="60">
        <v>0</v>
      </c>
      <c r="F27" s="60">
        <f>F28+F31</f>
        <v>0</v>
      </c>
      <c r="G27" s="36"/>
      <c r="H27" s="36"/>
      <c r="I27" s="36"/>
      <c r="J27" s="36"/>
      <c r="K27" s="36"/>
      <c r="L27" s="36"/>
    </row>
    <row r="28" spans="1:12" s="39" customFormat="1" ht="45">
      <c r="A28" s="199">
        <v>601000</v>
      </c>
      <c r="B28" s="55" t="s">
        <v>159</v>
      </c>
      <c r="C28" s="63">
        <f>+C29</f>
        <v>0</v>
      </c>
      <c r="D28" s="63">
        <f>+D29</f>
        <v>0</v>
      </c>
      <c r="E28" s="63">
        <f>+E29</f>
        <v>0</v>
      </c>
      <c r="F28" s="63">
        <f>+F29</f>
        <v>0</v>
      </c>
      <c r="G28" s="38"/>
      <c r="H28" s="38"/>
      <c r="I28" s="38"/>
      <c r="J28" s="38"/>
      <c r="K28" s="38"/>
      <c r="L28" s="38"/>
    </row>
    <row r="29" spans="1:12" s="39" customFormat="1" ht="34.5" customHeight="1">
      <c r="A29" s="200">
        <v>601200</v>
      </c>
      <c r="B29" s="57" t="s">
        <v>160</v>
      </c>
      <c r="C29" s="65"/>
      <c r="D29" s="66"/>
      <c r="E29" s="66"/>
      <c r="F29" s="62"/>
      <c r="G29" s="38"/>
      <c r="H29" s="38"/>
      <c r="I29" s="38"/>
      <c r="J29" s="38"/>
      <c r="K29" s="38"/>
      <c r="L29" s="38"/>
    </row>
    <row r="30" spans="1:12" s="41" customFormat="1" ht="18.75" customHeight="1">
      <c r="A30" s="200">
        <v>601220</v>
      </c>
      <c r="B30" s="57" t="s">
        <v>161</v>
      </c>
      <c r="C30" s="65"/>
      <c r="D30" s="66"/>
      <c r="E30" s="66"/>
      <c r="F30" s="62"/>
      <c r="G30" s="40"/>
      <c r="H30" s="40"/>
      <c r="I30" s="40"/>
      <c r="J30" s="40"/>
      <c r="K30" s="40"/>
      <c r="L30" s="40"/>
    </row>
    <row r="31" spans="1:12" s="39" customFormat="1" ht="18.75" customHeight="1">
      <c r="A31" s="199">
        <v>602000</v>
      </c>
      <c r="B31" s="57" t="s">
        <v>162</v>
      </c>
      <c r="C31" s="63"/>
      <c r="D31" s="64"/>
      <c r="E31" s="64"/>
      <c r="F31" s="62"/>
      <c r="G31" s="38"/>
      <c r="H31" s="38"/>
      <c r="I31" s="38"/>
      <c r="J31" s="38"/>
      <c r="K31" s="38"/>
      <c r="L31" s="38"/>
    </row>
    <row r="32" spans="1:12" s="39" customFormat="1" ht="18.75" customHeight="1">
      <c r="A32" s="56">
        <v>602100</v>
      </c>
      <c r="B32" s="57" t="s">
        <v>163</v>
      </c>
      <c r="C32" s="65"/>
      <c r="D32" s="66"/>
      <c r="E32" s="66"/>
      <c r="F32" s="62"/>
      <c r="G32" s="38"/>
      <c r="H32" s="38"/>
      <c r="I32" s="38"/>
      <c r="J32" s="38"/>
      <c r="K32" s="38"/>
      <c r="L32" s="38"/>
    </row>
    <row r="33" spans="1:6" ht="21.75" customHeight="1">
      <c r="A33" s="257" t="s">
        <v>270</v>
      </c>
      <c r="B33" s="258"/>
      <c r="C33" s="67">
        <f>C11+C19+C27</f>
        <v>0</v>
      </c>
      <c r="D33" s="67">
        <f>D11+D19+D27</f>
        <v>-5033350</v>
      </c>
      <c r="E33" s="67">
        <f>E11+E19+E27</f>
        <v>5033350</v>
      </c>
      <c r="F33" s="67">
        <f>F11+F19+F27</f>
        <v>5033350</v>
      </c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5" ht="15.75" customHeight="1">
      <c r="B35" s="157" t="s">
        <v>291</v>
      </c>
      <c r="D35" s="157"/>
      <c r="E35" s="2" t="s">
        <v>290</v>
      </c>
    </row>
  </sheetData>
  <sheetProtection/>
  <mergeCells count="9">
    <mergeCell ref="A33:B33"/>
    <mergeCell ref="A6:E6"/>
    <mergeCell ref="C3:F3"/>
    <mergeCell ref="C7:C8"/>
    <mergeCell ref="D7:D8"/>
    <mergeCell ref="E7:F7"/>
    <mergeCell ref="B7:B8"/>
    <mergeCell ref="A7:A8"/>
    <mergeCell ref="A4:F4"/>
  </mergeCells>
  <printOptions horizontalCentered="1"/>
  <pageMargins left="0.31" right="0.5" top="0.5905511811023623" bottom="0.7874015748031497" header="0.11811023622047245" footer="0.5118110236220472"/>
  <pageSetup fitToHeight="8" horizontalDpi="300" verticalDpi="30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showGridLines="0" showZeros="0" view="pageBreakPreview" zoomScaleNormal="120" zoomScaleSheetLayoutView="100" zoomScalePageLayoutView="0" workbookViewId="0" topLeftCell="A43">
      <selection activeCell="Q10" sqref="Q10"/>
    </sheetView>
  </sheetViews>
  <sheetFormatPr defaultColWidth="9.16015625" defaultRowHeight="12.75"/>
  <cols>
    <col min="1" max="1" width="12.33203125" style="78" customWidth="1"/>
    <col min="2" max="2" width="15.83203125" style="78" customWidth="1"/>
    <col min="3" max="3" width="11.66015625" style="78" customWidth="1"/>
    <col min="4" max="4" width="42" style="6" customWidth="1"/>
    <col min="5" max="5" width="17.16015625" style="6" customWidth="1"/>
    <col min="6" max="6" width="16.83203125" style="6" customWidth="1"/>
    <col min="7" max="7" width="15.16015625" style="6" customWidth="1"/>
    <col min="8" max="8" width="13.66015625" style="6" customWidth="1"/>
    <col min="9" max="9" width="12.66015625" style="6" customWidth="1"/>
    <col min="10" max="11" width="14.83203125" style="6" customWidth="1"/>
    <col min="12" max="12" width="13.83203125" style="6" customWidth="1"/>
    <col min="13" max="14" width="12.66015625" style="6" customWidth="1"/>
    <col min="15" max="15" width="15.33203125" style="6" customWidth="1"/>
    <col min="16" max="16" width="16.83203125" style="6" customWidth="1"/>
    <col min="17" max="17" width="9.16015625" style="5" customWidth="1"/>
    <col min="18" max="18" width="10.16015625" style="5" bestFit="1" customWidth="1"/>
    <col min="19" max="16384" width="9.16015625" style="5" customWidth="1"/>
  </cols>
  <sheetData>
    <row r="1" spans="1:16" s="44" customFormat="1" ht="18.7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4:17" ht="66" customHeight="1">
      <c r="D2" s="2"/>
      <c r="E2" s="1"/>
      <c r="F2" s="1"/>
      <c r="G2" s="1"/>
      <c r="H2" s="1"/>
      <c r="I2" s="1"/>
      <c r="J2" s="1"/>
      <c r="K2" s="1"/>
      <c r="L2" s="1"/>
      <c r="M2" s="1"/>
      <c r="N2" s="260" t="s">
        <v>377</v>
      </c>
      <c r="O2" s="260"/>
      <c r="P2" s="260"/>
      <c r="Q2" s="260"/>
    </row>
    <row r="3" spans="1:16" ht="45" customHeight="1">
      <c r="A3" s="263" t="s">
        <v>302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ht="16.5" customHeight="1">
      <c r="A4" s="211"/>
      <c r="B4" s="216">
        <v>22511000000</v>
      </c>
      <c r="C4" s="4"/>
      <c r="D4" s="210"/>
      <c r="E4" s="210"/>
      <c r="F4" s="210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9.75" customHeight="1">
      <c r="A5" s="79"/>
      <c r="B5" s="259" t="s">
        <v>301</v>
      </c>
      <c r="C5" s="259"/>
      <c r="D5" s="259"/>
      <c r="E5" s="259"/>
      <c r="F5" s="259"/>
      <c r="G5" s="10"/>
      <c r="H5" s="7"/>
      <c r="I5" s="7"/>
      <c r="J5" s="8"/>
      <c r="K5" s="8"/>
      <c r="L5" s="9"/>
      <c r="M5" s="9"/>
      <c r="N5" s="9"/>
      <c r="O5" s="9"/>
      <c r="P5" s="68" t="s">
        <v>120</v>
      </c>
    </row>
    <row r="6" spans="1:16" s="97" customFormat="1" ht="21.75" customHeight="1">
      <c r="A6" s="267" t="s">
        <v>358</v>
      </c>
      <c r="B6" s="267" t="s">
        <v>357</v>
      </c>
      <c r="C6" s="248" t="s">
        <v>272</v>
      </c>
      <c r="D6" s="249" t="s">
        <v>359</v>
      </c>
      <c r="E6" s="266" t="s">
        <v>168</v>
      </c>
      <c r="F6" s="266"/>
      <c r="G6" s="266"/>
      <c r="H6" s="266"/>
      <c r="I6" s="266"/>
      <c r="J6" s="266" t="s">
        <v>169</v>
      </c>
      <c r="K6" s="266"/>
      <c r="L6" s="266"/>
      <c r="M6" s="266"/>
      <c r="N6" s="266"/>
      <c r="O6" s="266"/>
      <c r="P6" s="266" t="s">
        <v>170</v>
      </c>
    </row>
    <row r="7" spans="1:16" s="97" customFormat="1" ht="16.5" customHeight="1">
      <c r="A7" s="268"/>
      <c r="B7" s="268"/>
      <c r="C7" s="248"/>
      <c r="D7" s="265"/>
      <c r="E7" s="265" t="s">
        <v>3</v>
      </c>
      <c r="F7" s="245" t="s">
        <v>171</v>
      </c>
      <c r="G7" s="265" t="s">
        <v>172</v>
      </c>
      <c r="H7" s="265"/>
      <c r="I7" s="245" t="s">
        <v>173</v>
      </c>
      <c r="J7" s="265" t="s">
        <v>3</v>
      </c>
      <c r="K7" s="265" t="s">
        <v>4</v>
      </c>
      <c r="L7" s="270" t="s">
        <v>171</v>
      </c>
      <c r="M7" s="243" t="s">
        <v>172</v>
      </c>
      <c r="N7" s="244"/>
      <c r="O7" s="270" t="s">
        <v>173</v>
      </c>
      <c r="P7" s="266"/>
    </row>
    <row r="8" spans="1:16" s="97" customFormat="1" ht="26.25" customHeight="1">
      <c r="A8" s="268"/>
      <c r="B8" s="268"/>
      <c r="C8" s="248"/>
      <c r="D8" s="265"/>
      <c r="E8" s="265"/>
      <c r="F8" s="245"/>
      <c r="G8" s="265" t="s">
        <v>174</v>
      </c>
      <c r="H8" s="265" t="s">
        <v>175</v>
      </c>
      <c r="I8" s="245"/>
      <c r="J8" s="265"/>
      <c r="K8" s="265"/>
      <c r="L8" s="271"/>
      <c r="M8" s="246" t="s">
        <v>174</v>
      </c>
      <c r="N8" s="246" t="s">
        <v>175</v>
      </c>
      <c r="O8" s="271"/>
      <c r="P8" s="266"/>
    </row>
    <row r="9" spans="1:16" s="97" customFormat="1" ht="58.5" customHeight="1">
      <c r="A9" s="269"/>
      <c r="B9" s="269"/>
      <c r="C9" s="248"/>
      <c r="D9" s="265"/>
      <c r="E9" s="265"/>
      <c r="F9" s="245"/>
      <c r="G9" s="265"/>
      <c r="H9" s="265"/>
      <c r="I9" s="245"/>
      <c r="J9" s="265"/>
      <c r="K9" s="265"/>
      <c r="L9" s="272"/>
      <c r="M9" s="247"/>
      <c r="N9" s="247"/>
      <c r="O9" s="272"/>
      <c r="P9" s="266"/>
    </row>
    <row r="10" spans="1:16" s="97" customFormat="1" ht="9" customHeight="1">
      <c r="A10" s="129">
        <v>1</v>
      </c>
      <c r="B10" s="129">
        <v>2</v>
      </c>
      <c r="C10" s="126">
        <v>3</v>
      </c>
      <c r="D10" s="127">
        <v>4</v>
      </c>
      <c r="E10" s="127">
        <v>5</v>
      </c>
      <c r="F10" s="125">
        <v>6</v>
      </c>
      <c r="G10" s="127">
        <v>7</v>
      </c>
      <c r="H10" s="127">
        <v>8</v>
      </c>
      <c r="I10" s="125">
        <v>9</v>
      </c>
      <c r="J10" s="127">
        <v>10</v>
      </c>
      <c r="K10" s="127">
        <v>11</v>
      </c>
      <c r="L10" s="125">
        <v>12</v>
      </c>
      <c r="M10" s="127">
        <v>13</v>
      </c>
      <c r="N10" s="127">
        <v>14</v>
      </c>
      <c r="O10" s="125">
        <v>15</v>
      </c>
      <c r="P10" s="128">
        <v>16</v>
      </c>
    </row>
    <row r="11" spans="1:16" s="101" customFormat="1" ht="21" customHeight="1">
      <c r="A11" s="98" t="s">
        <v>179</v>
      </c>
      <c r="B11" s="98"/>
      <c r="C11" s="98"/>
      <c r="D11" s="99" t="s">
        <v>187</v>
      </c>
      <c r="E11" s="100">
        <f>E12</f>
        <v>58682971</v>
      </c>
      <c r="F11" s="100">
        <f aca="true" t="shared" si="0" ref="F11:P11">F12</f>
        <v>58582971</v>
      </c>
      <c r="G11" s="100">
        <f t="shared" si="0"/>
        <v>34369055</v>
      </c>
      <c r="H11" s="100">
        <f t="shared" si="0"/>
        <v>1625974</v>
      </c>
      <c r="I11" s="100">
        <f t="shared" si="0"/>
        <v>0</v>
      </c>
      <c r="J11" s="100">
        <f t="shared" si="0"/>
        <v>5493060</v>
      </c>
      <c r="K11" s="100">
        <f t="shared" si="0"/>
        <v>4507060</v>
      </c>
      <c r="L11" s="100">
        <f t="shared" si="0"/>
        <v>986000</v>
      </c>
      <c r="M11" s="100">
        <f t="shared" si="0"/>
        <v>152845</v>
      </c>
      <c r="N11" s="100">
        <f t="shared" si="0"/>
        <v>24019</v>
      </c>
      <c r="O11" s="100">
        <f t="shared" si="0"/>
        <v>4507060</v>
      </c>
      <c r="P11" s="100">
        <f t="shared" si="0"/>
        <v>64166031</v>
      </c>
    </row>
    <row r="12" spans="1:16" s="97" customFormat="1" ht="14.25">
      <c r="A12" s="98" t="s">
        <v>176</v>
      </c>
      <c r="B12" s="98"/>
      <c r="C12" s="98"/>
      <c r="D12" s="99" t="s">
        <v>187</v>
      </c>
      <c r="E12" s="102">
        <f aca="true" t="shared" si="1" ref="E12:P12">SUM(E13:E37)</f>
        <v>58682971</v>
      </c>
      <c r="F12" s="102">
        <f t="shared" si="1"/>
        <v>58582971</v>
      </c>
      <c r="G12" s="102">
        <f t="shared" si="1"/>
        <v>34369055</v>
      </c>
      <c r="H12" s="102">
        <f t="shared" si="1"/>
        <v>1625974</v>
      </c>
      <c r="I12" s="102">
        <f t="shared" si="1"/>
        <v>0</v>
      </c>
      <c r="J12" s="102">
        <f t="shared" si="1"/>
        <v>5493060</v>
      </c>
      <c r="K12" s="102">
        <f>SUM(K13:K37)</f>
        <v>4507060</v>
      </c>
      <c r="L12" s="102">
        <f t="shared" si="1"/>
        <v>986000</v>
      </c>
      <c r="M12" s="102">
        <f t="shared" si="1"/>
        <v>152845</v>
      </c>
      <c r="N12" s="102">
        <f t="shared" si="1"/>
        <v>24019</v>
      </c>
      <c r="O12" s="102">
        <f t="shared" si="1"/>
        <v>4507060</v>
      </c>
      <c r="P12" s="102">
        <f t="shared" si="1"/>
        <v>64166031</v>
      </c>
    </row>
    <row r="13" spans="1:16" s="97" customFormat="1" ht="90">
      <c r="A13" s="98" t="s">
        <v>65</v>
      </c>
      <c r="B13" s="103" t="s">
        <v>66</v>
      </c>
      <c r="C13" s="103" t="s">
        <v>122</v>
      </c>
      <c r="D13" s="104" t="s">
        <v>67</v>
      </c>
      <c r="E13" s="106">
        <f aca="true" t="shared" si="2" ref="E13:E25">F13</f>
        <v>15445887</v>
      </c>
      <c r="F13" s="102">
        <v>15445887</v>
      </c>
      <c r="G13" s="102">
        <v>11855950</v>
      </c>
      <c r="H13" s="102">
        <v>286177</v>
      </c>
      <c r="I13" s="102"/>
      <c r="J13" s="102"/>
      <c r="K13" s="102"/>
      <c r="L13" s="102"/>
      <c r="M13" s="102"/>
      <c r="N13" s="102"/>
      <c r="O13" s="102"/>
      <c r="P13" s="102">
        <f aca="true" t="shared" si="3" ref="P13:P24">E13+J13</f>
        <v>15445887</v>
      </c>
    </row>
    <row r="14" spans="1:16" s="97" customFormat="1" ht="30">
      <c r="A14" s="98" t="s">
        <v>203</v>
      </c>
      <c r="B14" s="103" t="s">
        <v>128</v>
      </c>
      <c r="C14" s="103" t="s">
        <v>193</v>
      </c>
      <c r="D14" s="104" t="s">
        <v>210</v>
      </c>
      <c r="E14" s="106">
        <f>F14</f>
        <v>152440</v>
      </c>
      <c r="F14" s="102">
        <v>152440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>
        <f>E14+J14</f>
        <v>152440</v>
      </c>
    </row>
    <row r="15" spans="1:16" s="97" customFormat="1" ht="15">
      <c r="A15" s="98" t="s">
        <v>294</v>
      </c>
      <c r="B15" s="107">
        <v>1010</v>
      </c>
      <c r="C15" s="103" t="s">
        <v>129</v>
      </c>
      <c r="D15" s="104" t="s">
        <v>98</v>
      </c>
      <c r="E15" s="106">
        <f>F15</f>
        <v>417352</v>
      </c>
      <c r="F15" s="102">
        <v>417352</v>
      </c>
      <c r="G15" s="102">
        <v>265670</v>
      </c>
      <c r="H15" s="102"/>
      <c r="I15" s="102"/>
      <c r="J15" s="102">
        <v>20000</v>
      </c>
      <c r="K15" s="102"/>
      <c r="L15" s="102">
        <v>20000</v>
      </c>
      <c r="M15" s="102"/>
      <c r="N15" s="102"/>
      <c r="O15" s="102"/>
      <c r="P15" s="102">
        <f t="shared" si="3"/>
        <v>437352</v>
      </c>
    </row>
    <row r="16" spans="1:16" s="97" customFormat="1" ht="60">
      <c r="A16" s="98" t="s">
        <v>295</v>
      </c>
      <c r="B16" s="107">
        <v>1020</v>
      </c>
      <c r="C16" s="103" t="s">
        <v>130</v>
      </c>
      <c r="D16" s="104" t="s">
        <v>388</v>
      </c>
      <c r="E16" s="106">
        <f>F16</f>
        <v>23428935</v>
      </c>
      <c r="F16" s="102">
        <f>23334609+94326</f>
        <v>23428935</v>
      </c>
      <c r="G16" s="102">
        <v>17069328</v>
      </c>
      <c r="H16" s="102">
        <v>777862</v>
      </c>
      <c r="I16" s="102"/>
      <c r="J16" s="102">
        <f>42060+706000</f>
        <v>748060</v>
      </c>
      <c r="K16" s="102">
        <v>42060</v>
      </c>
      <c r="L16" s="102">
        <v>706000</v>
      </c>
      <c r="M16" s="102">
        <v>70845</v>
      </c>
      <c r="N16" s="102"/>
      <c r="O16" s="102">
        <v>42060</v>
      </c>
      <c r="P16" s="102">
        <f t="shared" si="3"/>
        <v>24176995</v>
      </c>
    </row>
    <row r="17" spans="1:16" s="97" customFormat="1" ht="60">
      <c r="A17" s="98" t="s">
        <v>71</v>
      </c>
      <c r="B17" s="103" t="s">
        <v>72</v>
      </c>
      <c r="C17" s="103" t="s">
        <v>218</v>
      </c>
      <c r="D17" s="104" t="s">
        <v>73</v>
      </c>
      <c r="E17" s="106">
        <f t="shared" si="2"/>
        <v>1195598</v>
      </c>
      <c r="F17" s="154">
        <v>1195598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>
        <f t="shared" si="3"/>
        <v>1195598</v>
      </c>
    </row>
    <row r="18" spans="1:16" s="97" customFormat="1" ht="30">
      <c r="A18" s="98" t="s">
        <v>212</v>
      </c>
      <c r="B18" s="103" t="s">
        <v>213</v>
      </c>
      <c r="C18" s="103" t="s">
        <v>74</v>
      </c>
      <c r="D18" s="104" t="s">
        <v>214</v>
      </c>
      <c r="E18" s="106">
        <f t="shared" si="2"/>
        <v>111340</v>
      </c>
      <c r="F18" s="102">
        <v>111340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>
        <f t="shared" si="3"/>
        <v>111340</v>
      </c>
    </row>
    <row r="19" spans="1:16" s="97" customFormat="1" ht="75">
      <c r="A19" s="98" t="s">
        <v>125</v>
      </c>
      <c r="B19" s="103" t="s">
        <v>137</v>
      </c>
      <c r="C19" s="103" t="s">
        <v>123</v>
      </c>
      <c r="D19" s="104" t="s">
        <v>189</v>
      </c>
      <c r="E19" s="106">
        <f t="shared" si="2"/>
        <v>4594695</v>
      </c>
      <c r="F19" s="102">
        <v>4594695</v>
      </c>
      <c r="G19" s="102">
        <v>3701487</v>
      </c>
      <c r="H19" s="102">
        <v>37673</v>
      </c>
      <c r="I19" s="102"/>
      <c r="J19" s="102">
        <v>190000</v>
      </c>
      <c r="K19" s="102"/>
      <c r="L19" s="102">
        <v>190000</v>
      </c>
      <c r="M19" s="102">
        <v>82000</v>
      </c>
      <c r="N19" s="102">
        <v>24019</v>
      </c>
      <c r="O19" s="102"/>
      <c r="P19" s="102">
        <f t="shared" si="3"/>
        <v>4784695</v>
      </c>
    </row>
    <row r="20" spans="1:16" s="97" customFormat="1" ht="30">
      <c r="A20" s="98" t="s">
        <v>204</v>
      </c>
      <c r="B20" s="103" t="s">
        <v>205</v>
      </c>
      <c r="C20" s="103" t="s">
        <v>188</v>
      </c>
      <c r="D20" s="104" t="s">
        <v>206</v>
      </c>
      <c r="E20" s="106">
        <f t="shared" si="2"/>
        <v>416000</v>
      </c>
      <c r="F20" s="102">
        <v>416000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>
        <f t="shared" si="3"/>
        <v>416000</v>
      </c>
    </row>
    <row r="21" spans="1:16" s="97" customFormat="1" ht="45">
      <c r="A21" s="98" t="s">
        <v>75</v>
      </c>
      <c r="B21" s="103" t="s">
        <v>76</v>
      </c>
      <c r="C21" s="103" t="s">
        <v>190</v>
      </c>
      <c r="D21" s="104" t="s">
        <v>77</v>
      </c>
      <c r="E21" s="106">
        <f t="shared" si="2"/>
        <v>532543</v>
      </c>
      <c r="F21" s="102">
        <v>532543</v>
      </c>
      <c r="G21" s="102">
        <v>406183</v>
      </c>
      <c r="H21" s="102"/>
      <c r="I21" s="102"/>
      <c r="J21" s="102"/>
      <c r="K21" s="102"/>
      <c r="L21" s="102"/>
      <c r="M21" s="102"/>
      <c r="N21" s="102"/>
      <c r="O21" s="102"/>
      <c r="P21" s="102">
        <f t="shared" si="3"/>
        <v>532543</v>
      </c>
    </row>
    <row r="22" spans="1:16" s="97" customFormat="1" ht="30">
      <c r="A22" s="98" t="s">
        <v>327</v>
      </c>
      <c r="B22" s="103" t="s">
        <v>328</v>
      </c>
      <c r="C22" s="103" t="s">
        <v>329</v>
      </c>
      <c r="D22" s="219" t="s">
        <v>330</v>
      </c>
      <c r="E22" s="106">
        <f t="shared" si="2"/>
        <v>50000</v>
      </c>
      <c r="F22" s="102">
        <v>50000</v>
      </c>
      <c r="G22" s="102">
        <v>40984</v>
      </c>
      <c r="H22" s="102"/>
      <c r="I22" s="102"/>
      <c r="J22" s="102"/>
      <c r="K22" s="102"/>
      <c r="L22" s="102"/>
      <c r="M22" s="102"/>
      <c r="N22" s="102"/>
      <c r="O22" s="102"/>
      <c r="P22" s="102">
        <f t="shared" si="3"/>
        <v>50000</v>
      </c>
    </row>
    <row r="23" spans="1:16" s="97" customFormat="1" ht="45">
      <c r="A23" s="98" t="s">
        <v>279</v>
      </c>
      <c r="B23" s="103" t="s">
        <v>280</v>
      </c>
      <c r="C23" s="103" t="s">
        <v>191</v>
      </c>
      <c r="D23" s="104" t="s">
        <v>281</v>
      </c>
      <c r="E23" s="106">
        <f t="shared" si="2"/>
        <v>0</v>
      </c>
      <c r="F23" s="102"/>
      <c r="G23" s="102"/>
      <c r="H23" s="102"/>
      <c r="I23" s="102"/>
      <c r="J23" s="102">
        <v>370000</v>
      </c>
      <c r="K23" s="102">
        <v>370000</v>
      </c>
      <c r="L23" s="102"/>
      <c r="M23" s="102"/>
      <c r="N23" s="102"/>
      <c r="O23" s="102">
        <v>370000</v>
      </c>
      <c r="P23" s="102">
        <f t="shared" si="3"/>
        <v>370000</v>
      </c>
    </row>
    <row r="24" spans="1:16" s="97" customFormat="1" ht="30">
      <c r="A24" s="98" t="s">
        <v>78</v>
      </c>
      <c r="B24" s="103" t="s">
        <v>79</v>
      </c>
      <c r="C24" s="103" t="s">
        <v>191</v>
      </c>
      <c r="D24" s="104" t="s">
        <v>80</v>
      </c>
      <c r="E24" s="106">
        <f t="shared" si="2"/>
        <v>3710306</v>
      </c>
      <c r="F24" s="102">
        <v>3710306</v>
      </c>
      <c r="G24" s="102">
        <v>177460</v>
      </c>
      <c r="H24" s="102">
        <v>463732</v>
      </c>
      <c r="I24" s="102"/>
      <c r="J24" s="102"/>
      <c r="K24" s="102"/>
      <c r="L24" s="102"/>
      <c r="M24" s="102"/>
      <c r="N24" s="102"/>
      <c r="O24" s="102"/>
      <c r="P24" s="102">
        <f t="shared" si="3"/>
        <v>3710306</v>
      </c>
    </row>
    <row r="25" spans="1:16" s="97" customFormat="1" ht="45">
      <c r="A25" s="98" t="s">
        <v>86</v>
      </c>
      <c r="B25" s="103" t="s">
        <v>87</v>
      </c>
      <c r="C25" s="103" t="s">
        <v>192</v>
      </c>
      <c r="D25" s="104" t="s">
        <v>220</v>
      </c>
      <c r="E25" s="106">
        <f t="shared" si="2"/>
        <v>0</v>
      </c>
      <c r="F25" s="102"/>
      <c r="G25" s="102"/>
      <c r="H25" s="102"/>
      <c r="I25" s="102"/>
      <c r="J25" s="102">
        <v>150000</v>
      </c>
      <c r="K25" s="102">
        <v>150000</v>
      </c>
      <c r="L25" s="102"/>
      <c r="M25" s="102"/>
      <c r="N25" s="102"/>
      <c r="O25" s="102">
        <v>150000</v>
      </c>
      <c r="P25" s="102">
        <f aca="true" t="shared" si="4" ref="P25:P37">E25+J25</f>
        <v>150000</v>
      </c>
    </row>
    <row r="26" spans="1:16" s="97" customFormat="1" ht="52.5" customHeight="1">
      <c r="A26" s="98" t="s">
        <v>207</v>
      </c>
      <c r="B26" s="103" t="s">
        <v>208</v>
      </c>
      <c r="C26" s="103" t="s">
        <v>127</v>
      </c>
      <c r="D26" s="104" t="s">
        <v>209</v>
      </c>
      <c r="E26" s="106">
        <v>2500000</v>
      </c>
      <c r="F26" s="102">
        <v>2500000</v>
      </c>
      <c r="G26" s="102"/>
      <c r="H26" s="102"/>
      <c r="I26" s="102"/>
      <c r="J26" s="102">
        <v>3500000</v>
      </c>
      <c r="K26" s="102">
        <v>3500000</v>
      </c>
      <c r="L26" s="162"/>
      <c r="M26" s="102"/>
      <c r="N26" s="102"/>
      <c r="O26" s="102">
        <v>3500000</v>
      </c>
      <c r="P26" s="102">
        <f t="shared" si="4"/>
        <v>6000000</v>
      </c>
    </row>
    <row r="27" spans="1:16" s="97" customFormat="1" ht="36" customHeight="1">
      <c r="A27" s="98" t="s">
        <v>277</v>
      </c>
      <c r="B27" s="103" t="s">
        <v>278</v>
      </c>
      <c r="C27" s="103" t="s">
        <v>248</v>
      </c>
      <c r="D27" s="104" t="s">
        <v>332</v>
      </c>
      <c r="E27" s="106">
        <v>161000</v>
      </c>
      <c r="F27" s="102">
        <v>161000</v>
      </c>
      <c r="G27" s="102"/>
      <c r="H27" s="102"/>
      <c r="I27" s="102"/>
      <c r="J27" s="102"/>
      <c r="K27" s="102"/>
      <c r="L27" s="204"/>
      <c r="M27" s="102"/>
      <c r="N27" s="102"/>
      <c r="O27" s="102"/>
      <c r="P27" s="102">
        <f t="shared" si="4"/>
        <v>161000</v>
      </c>
    </row>
    <row r="28" spans="1:16" s="97" customFormat="1" ht="32.25" customHeight="1">
      <c r="A28" s="98" t="s">
        <v>234</v>
      </c>
      <c r="B28" s="103" t="s">
        <v>235</v>
      </c>
      <c r="C28" s="103" t="s">
        <v>227</v>
      </c>
      <c r="D28" s="104" t="s">
        <v>236</v>
      </c>
      <c r="E28" s="106">
        <v>21070</v>
      </c>
      <c r="F28" s="102">
        <v>21070</v>
      </c>
      <c r="G28" s="102"/>
      <c r="H28" s="102"/>
      <c r="I28" s="102"/>
      <c r="J28" s="102"/>
      <c r="K28" s="102"/>
      <c r="L28" s="205"/>
      <c r="M28" s="102"/>
      <c r="N28" s="102"/>
      <c r="O28" s="102"/>
      <c r="P28" s="102">
        <f t="shared" si="4"/>
        <v>21070</v>
      </c>
    </row>
    <row r="29" spans="1:16" s="97" customFormat="1" ht="46.5" customHeight="1">
      <c r="A29" s="98" t="s">
        <v>88</v>
      </c>
      <c r="B29" s="103" t="s">
        <v>89</v>
      </c>
      <c r="C29" s="103" t="s">
        <v>124</v>
      </c>
      <c r="D29" s="104" t="s">
        <v>219</v>
      </c>
      <c r="E29" s="106">
        <f>F29</f>
        <v>43150</v>
      </c>
      <c r="F29" s="102">
        <v>43150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>
        <f t="shared" si="4"/>
        <v>43150</v>
      </c>
    </row>
    <row r="30" spans="1:16" s="97" customFormat="1" ht="32.25" customHeight="1">
      <c r="A30" s="98" t="s">
        <v>81</v>
      </c>
      <c r="B30" s="103" t="s">
        <v>82</v>
      </c>
      <c r="C30" s="103" t="s">
        <v>124</v>
      </c>
      <c r="D30" s="104" t="s">
        <v>83</v>
      </c>
      <c r="E30" s="106">
        <f>F30</f>
        <v>190022</v>
      </c>
      <c r="F30" s="102">
        <v>190022</v>
      </c>
      <c r="G30" s="102">
        <v>133493</v>
      </c>
      <c r="H30" s="102">
        <v>4160</v>
      </c>
      <c r="I30" s="102"/>
      <c r="J30" s="102"/>
      <c r="K30" s="102"/>
      <c r="L30" s="102"/>
      <c r="M30" s="102"/>
      <c r="N30" s="102"/>
      <c r="O30" s="102"/>
      <c r="P30" s="102">
        <f t="shared" si="4"/>
        <v>190022</v>
      </c>
    </row>
    <row r="31" spans="1:16" s="97" customFormat="1" ht="32.25" customHeight="1">
      <c r="A31" s="98" t="s">
        <v>68</v>
      </c>
      <c r="B31" s="103" t="s">
        <v>69</v>
      </c>
      <c r="C31" s="103" t="s">
        <v>124</v>
      </c>
      <c r="D31" s="104" t="s">
        <v>70</v>
      </c>
      <c r="E31" s="106">
        <f>F31</f>
        <v>663048</v>
      </c>
      <c r="F31" s="102">
        <v>663048</v>
      </c>
      <c r="G31" s="102">
        <v>448651</v>
      </c>
      <c r="H31" s="102">
        <v>22674</v>
      </c>
      <c r="I31" s="102"/>
      <c r="J31" s="102"/>
      <c r="K31" s="102"/>
      <c r="L31" s="102"/>
      <c r="M31" s="102"/>
      <c r="N31" s="102"/>
      <c r="O31" s="102"/>
      <c r="P31" s="102">
        <f t="shared" si="4"/>
        <v>663048</v>
      </c>
    </row>
    <row r="32" spans="1:16" s="97" customFormat="1" ht="32.25" customHeight="1">
      <c r="A32" s="98" t="s">
        <v>333</v>
      </c>
      <c r="B32" s="103" t="s">
        <v>334</v>
      </c>
      <c r="C32" s="103" t="s">
        <v>250</v>
      </c>
      <c r="D32" s="104" t="s">
        <v>335</v>
      </c>
      <c r="E32" s="106">
        <v>125000</v>
      </c>
      <c r="F32" s="102">
        <v>125000</v>
      </c>
      <c r="G32" s="102"/>
      <c r="H32" s="102"/>
      <c r="I32" s="102"/>
      <c r="J32" s="102">
        <v>45000</v>
      </c>
      <c r="K32" s="102">
        <v>45000</v>
      </c>
      <c r="L32" s="102"/>
      <c r="M32" s="102"/>
      <c r="N32" s="102"/>
      <c r="O32" s="102">
        <v>45000</v>
      </c>
      <c r="P32" s="102">
        <v>160000</v>
      </c>
    </row>
    <row r="33" spans="1:16" s="97" customFormat="1" ht="15">
      <c r="A33" s="98" t="s">
        <v>90</v>
      </c>
      <c r="B33" s="103" t="s">
        <v>91</v>
      </c>
      <c r="C33" s="103" t="s">
        <v>194</v>
      </c>
      <c r="D33" s="104" t="s">
        <v>195</v>
      </c>
      <c r="E33" s="106">
        <f>F33</f>
        <v>0</v>
      </c>
      <c r="F33" s="102"/>
      <c r="G33" s="102"/>
      <c r="H33" s="102"/>
      <c r="I33" s="102"/>
      <c r="J33" s="102">
        <v>70000</v>
      </c>
      <c r="K33" s="102"/>
      <c r="L33" s="102">
        <v>70000</v>
      </c>
      <c r="M33" s="102"/>
      <c r="N33" s="102"/>
      <c r="O33" s="102"/>
      <c r="P33" s="102">
        <f t="shared" si="4"/>
        <v>70000</v>
      </c>
    </row>
    <row r="34" spans="1:16" s="97" customFormat="1" ht="15">
      <c r="A34" s="98" t="s">
        <v>92</v>
      </c>
      <c r="B34" s="103" t="s">
        <v>93</v>
      </c>
      <c r="C34" s="103" t="s">
        <v>128</v>
      </c>
      <c r="D34" s="104" t="s">
        <v>94</v>
      </c>
      <c r="E34" s="106">
        <f>F34</f>
        <v>848633</v>
      </c>
      <c r="F34" s="106">
        <v>848633</v>
      </c>
      <c r="G34" s="102"/>
      <c r="H34" s="102"/>
      <c r="I34" s="102"/>
      <c r="J34" s="102">
        <v>400000</v>
      </c>
      <c r="K34" s="102">
        <v>400000</v>
      </c>
      <c r="L34" s="102"/>
      <c r="M34" s="102"/>
      <c r="N34" s="102"/>
      <c r="O34" s="102">
        <v>400000</v>
      </c>
      <c r="P34" s="102">
        <f t="shared" si="4"/>
        <v>1248633</v>
      </c>
    </row>
    <row r="35" spans="1:16" s="97" customFormat="1" ht="60">
      <c r="A35" s="98" t="s">
        <v>96</v>
      </c>
      <c r="B35" s="103" t="s">
        <v>97</v>
      </c>
      <c r="C35" s="103" t="s">
        <v>128</v>
      </c>
      <c r="D35" s="104" t="s">
        <v>95</v>
      </c>
      <c r="E35" s="106">
        <f>F35</f>
        <v>3587300</v>
      </c>
      <c r="F35" s="106">
        <v>3587300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>
        <f t="shared" si="4"/>
        <v>3587300</v>
      </c>
    </row>
    <row r="36" spans="1:16" s="97" customFormat="1" ht="30">
      <c r="A36" s="98" t="s">
        <v>202</v>
      </c>
      <c r="B36" s="103" t="s">
        <v>128</v>
      </c>
      <c r="C36" s="103" t="s">
        <v>193</v>
      </c>
      <c r="D36" s="104" t="s">
        <v>210</v>
      </c>
      <c r="E36" s="106">
        <f>F36</f>
        <v>388652</v>
      </c>
      <c r="F36" s="102">
        <v>388652</v>
      </c>
      <c r="G36" s="102">
        <v>269849</v>
      </c>
      <c r="H36" s="102">
        <v>33696</v>
      </c>
      <c r="I36" s="102"/>
      <c r="J36" s="102"/>
      <c r="K36" s="102"/>
      <c r="L36" s="102"/>
      <c r="M36" s="102"/>
      <c r="N36" s="102"/>
      <c r="O36" s="102"/>
      <c r="P36" s="102">
        <f>E36+J36</f>
        <v>388652</v>
      </c>
    </row>
    <row r="37" spans="1:16" s="97" customFormat="1" ht="15">
      <c r="A37" s="98" t="s">
        <v>84</v>
      </c>
      <c r="B37" s="103" t="s">
        <v>85</v>
      </c>
      <c r="C37" s="103" t="s">
        <v>193</v>
      </c>
      <c r="D37" s="104" t="s">
        <v>197</v>
      </c>
      <c r="E37" s="106">
        <v>100000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>
        <f t="shared" si="4"/>
        <v>100000</v>
      </c>
    </row>
    <row r="38" spans="1:16" s="97" customFormat="1" ht="28.5">
      <c r="A38" s="98" t="s">
        <v>102</v>
      </c>
      <c r="B38" s="107"/>
      <c r="C38" s="103"/>
      <c r="D38" s="108" t="s">
        <v>198</v>
      </c>
      <c r="E38" s="155">
        <f>SUM(E39)</f>
        <v>65607441</v>
      </c>
      <c r="F38" s="155">
        <f>SUM(F39)</f>
        <v>65607441</v>
      </c>
      <c r="G38" s="155">
        <f>SUM(G40:G47)</f>
        <v>46594399</v>
      </c>
      <c r="H38" s="155">
        <f>SUM(H40:H47)</f>
        <v>2800874</v>
      </c>
      <c r="I38" s="155">
        <f>SUM(I39:I47)</f>
        <v>0</v>
      </c>
      <c r="J38" s="155">
        <f>SUM(J39)</f>
        <v>2547665</v>
      </c>
      <c r="K38" s="155">
        <f>SUM(K39)</f>
        <v>813090</v>
      </c>
      <c r="L38" s="155">
        <f>SUM(L39)</f>
        <v>1734575</v>
      </c>
      <c r="M38" s="155">
        <f>SUM(M39)</f>
        <v>128945</v>
      </c>
      <c r="N38" s="155">
        <f>SUM(N39:N47)</f>
        <v>0</v>
      </c>
      <c r="O38" s="155">
        <f>SUM(O39)</f>
        <v>813090</v>
      </c>
      <c r="P38" s="155">
        <f>SUM(P39)</f>
        <v>68155106</v>
      </c>
    </row>
    <row r="39" spans="1:16" s="97" customFormat="1" ht="28.5">
      <c r="A39" s="98" t="s">
        <v>103</v>
      </c>
      <c r="B39" s="107"/>
      <c r="C39" s="103"/>
      <c r="D39" s="108" t="s">
        <v>198</v>
      </c>
      <c r="E39" s="155">
        <f>SUM(E40:E48)</f>
        <v>65607441</v>
      </c>
      <c r="F39" s="155">
        <f>SUM(F40:F48)</f>
        <v>65607441</v>
      </c>
      <c r="G39" s="155">
        <f>SUM(G40:G48)</f>
        <v>46594399</v>
      </c>
      <c r="H39" s="155">
        <f>SUM(H40:H48)</f>
        <v>2800874</v>
      </c>
      <c r="I39" s="155">
        <f>SUM(I40:I48)</f>
        <v>0</v>
      </c>
      <c r="J39" s="155">
        <f>SUM(J40:J48)</f>
        <v>2547665</v>
      </c>
      <c r="K39" s="155">
        <f>SUM(K40:K48)</f>
        <v>813090</v>
      </c>
      <c r="L39" s="155">
        <f>SUM(L40:L48)</f>
        <v>1734575</v>
      </c>
      <c r="M39" s="155">
        <f>SUM(M40:M48)</f>
        <v>128945</v>
      </c>
      <c r="N39" s="155">
        <f>SUM(N40:N48)</f>
        <v>0</v>
      </c>
      <c r="O39" s="155">
        <f>SUM(O40:O48)</f>
        <v>813090</v>
      </c>
      <c r="P39" s="155">
        <f>SUM(P40:P48)</f>
        <v>68155106</v>
      </c>
    </row>
    <row r="40" spans="1:16" s="97" customFormat="1" ht="15">
      <c r="A40" s="98" t="s">
        <v>104</v>
      </c>
      <c r="B40" s="107">
        <v>1010</v>
      </c>
      <c r="C40" s="103" t="s">
        <v>129</v>
      </c>
      <c r="D40" s="104" t="s">
        <v>98</v>
      </c>
      <c r="E40" s="106">
        <f aca="true" t="shared" si="5" ref="E40:E48">F40</f>
        <v>17793872</v>
      </c>
      <c r="F40" s="106">
        <f>17734872+59000</f>
        <v>17793872</v>
      </c>
      <c r="G40" s="106">
        <v>12163332</v>
      </c>
      <c r="H40" s="106">
        <v>817406</v>
      </c>
      <c r="I40" s="106"/>
      <c r="J40" s="106">
        <f>35050+1180375</f>
        <v>1215425</v>
      </c>
      <c r="K40" s="106">
        <v>35050</v>
      </c>
      <c r="L40" s="106">
        <v>1180375</v>
      </c>
      <c r="M40" s="106">
        <v>100600</v>
      </c>
      <c r="N40" s="106"/>
      <c r="O40" s="106">
        <v>35050</v>
      </c>
      <c r="P40" s="102">
        <f aca="true" t="shared" si="6" ref="P40:P55">E40+J40</f>
        <v>19009297</v>
      </c>
    </row>
    <row r="41" spans="1:16" s="97" customFormat="1" ht="60">
      <c r="A41" s="98" t="s">
        <v>105</v>
      </c>
      <c r="B41" s="107">
        <v>1020</v>
      </c>
      <c r="C41" s="103" t="s">
        <v>130</v>
      </c>
      <c r="D41" s="104" t="s">
        <v>388</v>
      </c>
      <c r="E41" s="106">
        <f t="shared" si="5"/>
        <v>39126336</v>
      </c>
      <c r="F41" s="106">
        <f>39077862+48474</f>
        <v>39126336</v>
      </c>
      <c r="G41" s="220">
        <v>27803137</v>
      </c>
      <c r="H41" s="106">
        <v>1825042</v>
      </c>
      <c r="I41" s="106"/>
      <c r="J41" s="106">
        <f>778040+554200</f>
        <v>1332240</v>
      </c>
      <c r="K41" s="106">
        <v>778040</v>
      </c>
      <c r="L41" s="106">
        <v>554200</v>
      </c>
      <c r="M41" s="106">
        <v>28345</v>
      </c>
      <c r="N41" s="106"/>
      <c r="O41" s="106">
        <v>778040</v>
      </c>
      <c r="P41" s="102">
        <f t="shared" si="6"/>
        <v>40458576</v>
      </c>
    </row>
    <row r="42" spans="1:16" s="97" customFormat="1" ht="60">
      <c r="A42" s="98" t="s">
        <v>106</v>
      </c>
      <c r="B42" s="107">
        <v>1090</v>
      </c>
      <c r="C42" s="103" t="s">
        <v>131</v>
      </c>
      <c r="D42" s="104" t="s">
        <v>200</v>
      </c>
      <c r="E42" s="106">
        <f t="shared" si="5"/>
        <v>2982206</v>
      </c>
      <c r="F42" s="106">
        <v>2982206</v>
      </c>
      <c r="G42" s="106">
        <v>2324862</v>
      </c>
      <c r="H42" s="106">
        <v>61194</v>
      </c>
      <c r="I42" s="106"/>
      <c r="J42" s="106"/>
      <c r="K42" s="106"/>
      <c r="L42" s="106"/>
      <c r="M42" s="106"/>
      <c r="N42" s="106"/>
      <c r="O42" s="106"/>
      <c r="P42" s="102">
        <f t="shared" si="6"/>
        <v>2982206</v>
      </c>
    </row>
    <row r="43" spans="1:16" s="97" customFormat="1" ht="30">
      <c r="A43" s="98" t="s">
        <v>215</v>
      </c>
      <c r="B43" s="107">
        <v>1161</v>
      </c>
      <c r="C43" s="103" t="s">
        <v>132</v>
      </c>
      <c r="D43" s="104" t="s">
        <v>216</v>
      </c>
      <c r="E43" s="106">
        <f t="shared" si="5"/>
        <v>2887401</v>
      </c>
      <c r="F43" s="106">
        <v>2887401</v>
      </c>
      <c r="G43" s="106">
        <v>2243114</v>
      </c>
      <c r="H43" s="106">
        <v>66587</v>
      </c>
      <c r="I43" s="106"/>
      <c r="J43" s="106"/>
      <c r="K43" s="106"/>
      <c r="L43" s="106"/>
      <c r="M43" s="106"/>
      <c r="N43" s="106"/>
      <c r="O43" s="106"/>
      <c r="P43" s="102">
        <f t="shared" si="6"/>
        <v>2887401</v>
      </c>
    </row>
    <row r="44" spans="1:16" s="97" customFormat="1" ht="30">
      <c r="A44" s="98" t="s">
        <v>286</v>
      </c>
      <c r="B44" s="107">
        <v>1170</v>
      </c>
      <c r="C44" s="103"/>
      <c r="D44" s="104" t="s">
        <v>287</v>
      </c>
      <c r="E44" s="106">
        <f t="shared" si="5"/>
        <v>1228591</v>
      </c>
      <c r="F44" s="106">
        <v>1228591</v>
      </c>
      <c r="G44" s="106">
        <v>966223</v>
      </c>
      <c r="H44" s="106"/>
      <c r="I44" s="106"/>
      <c r="J44" s="106"/>
      <c r="K44" s="106"/>
      <c r="L44" s="106"/>
      <c r="M44" s="106"/>
      <c r="N44" s="106"/>
      <c r="O44" s="106"/>
      <c r="P44" s="102">
        <f t="shared" si="6"/>
        <v>1228591</v>
      </c>
    </row>
    <row r="45" spans="1:16" s="97" customFormat="1" ht="60">
      <c r="A45" s="98" t="s">
        <v>217</v>
      </c>
      <c r="B45" s="107">
        <v>3131</v>
      </c>
      <c r="C45" s="103" t="s">
        <v>190</v>
      </c>
      <c r="D45" s="104" t="s">
        <v>221</v>
      </c>
      <c r="E45" s="106">
        <f t="shared" si="5"/>
        <v>15100</v>
      </c>
      <c r="F45" s="106">
        <v>15100</v>
      </c>
      <c r="G45" s="106"/>
      <c r="H45" s="106"/>
      <c r="I45" s="106"/>
      <c r="J45" s="106"/>
      <c r="K45" s="106"/>
      <c r="L45" s="106"/>
      <c r="M45" s="106"/>
      <c r="N45" s="106"/>
      <c r="O45" s="106"/>
      <c r="P45" s="102">
        <f t="shared" si="6"/>
        <v>15100</v>
      </c>
    </row>
    <row r="46" spans="1:16" s="97" customFormat="1" ht="45">
      <c r="A46" s="98" t="s">
        <v>107</v>
      </c>
      <c r="B46" s="107">
        <v>5031</v>
      </c>
      <c r="C46" s="103" t="s">
        <v>133</v>
      </c>
      <c r="D46" s="104" t="s">
        <v>201</v>
      </c>
      <c r="E46" s="106">
        <f t="shared" si="5"/>
        <v>1443935</v>
      </c>
      <c r="F46" s="106">
        <v>1443935</v>
      </c>
      <c r="G46" s="106">
        <v>1093731</v>
      </c>
      <c r="H46" s="106">
        <v>30645</v>
      </c>
      <c r="I46" s="106"/>
      <c r="J46" s="106"/>
      <c r="K46" s="106"/>
      <c r="L46" s="106"/>
      <c r="M46" s="106"/>
      <c r="N46" s="106"/>
      <c r="O46" s="106"/>
      <c r="P46" s="102">
        <f t="shared" si="6"/>
        <v>1443935</v>
      </c>
    </row>
    <row r="47" spans="1:16" s="97" customFormat="1" ht="45">
      <c r="A47" s="98" t="s">
        <v>108</v>
      </c>
      <c r="B47" s="107">
        <v>5011</v>
      </c>
      <c r="C47" s="103" t="s">
        <v>133</v>
      </c>
      <c r="D47" s="104" t="s">
        <v>6</v>
      </c>
      <c r="E47" s="106">
        <f t="shared" si="5"/>
        <v>110000</v>
      </c>
      <c r="F47" s="102">
        <v>110000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>
        <f t="shared" si="6"/>
        <v>110000</v>
      </c>
    </row>
    <row r="48" spans="1:16" s="97" customFormat="1" ht="45">
      <c r="A48" s="98" t="s">
        <v>109</v>
      </c>
      <c r="B48" s="107">
        <v>5012</v>
      </c>
      <c r="C48" s="103" t="s">
        <v>133</v>
      </c>
      <c r="D48" s="104" t="s">
        <v>139</v>
      </c>
      <c r="E48" s="106">
        <f t="shared" si="5"/>
        <v>20000</v>
      </c>
      <c r="F48" s="102">
        <v>20000</v>
      </c>
      <c r="G48" s="102"/>
      <c r="H48" s="102"/>
      <c r="I48" s="102"/>
      <c r="J48" s="102"/>
      <c r="K48" s="102"/>
      <c r="L48" s="102"/>
      <c r="M48" s="102"/>
      <c r="N48" s="102"/>
      <c r="O48" s="102"/>
      <c r="P48" s="102">
        <f>E48+J48</f>
        <v>20000</v>
      </c>
    </row>
    <row r="49" spans="1:16" s="97" customFormat="1" ht="42.75">
      <c r="A49" s="105">
        <v>1000000</v>
      </c>
      <c r="B49" s="107"/>
      <c r="C49" s="103"/>
      <c r="D49" s="108" t="s">
        <v>7</v>
      </c>
      <c r="E49" s="102">
        <f aca="true" t="shared" si="7" ref="E49:P49">SUM(E51:E54)</f>
        <v>8841398</v>
      </c>
      <c r="F49" s="102">
        <f t="shared" si="7"/>
        <v>8841398</v>
      </c>
      <c r="G49" s="102">
        <f t="shared" si="7"/>
        <v>6424361</v>
      </c>
      <c r="H49" s="102">
        <f t="shared" si="7"/>
        <v>569125</v>
      </c>
      <c r="I49" s="102">
        <f t="shared" si="7"/>
        <v>0</v>
      </c>
      <c r="J49" s="102">
        <f t="shared" si="7"/>
        <v>403140</v>
      </c>
      <c r="K49" s="102">
        <f t="shared" si="7"/>
        <v>0</v>
      </c>
      <c r="L49" s="102">
        <f t="shared" si="7"/>
        <v>403140</v>
      </c>
      <c r="M49" s="102">
        <f t="shared" si="7"/>
        <v>208980</v>
      </c>
      <c r="N49" s="102">
        <f t="shared" si="7"/>
        <v>0</v>
      </c>
      <c r="O49" s="102">
        <f t="shared" si="7"/>
        <v>0</v>
      </c>
      <c r="P49" s="102">
        <f t="shared" si="7"/>
        <v>9244538</v>
      </c>
    </row>
    <row r="50" spans="1:16" s="97" customFormat="1" ht="42.75">
      <c r="A50" s="105">
        <v>1010000</v>
      </c>
      <c r="B50" s="107"/>
      <c r="C50" s="103"/>
      <c r="D50" s="108" t="s">
        <v>7</v>
      </c>
      <c r="E50" s="102">
        <f aca="true" t="shared" si="8" ref="E50:P50">SUM(E51:E54)</f>
        <v>8841398</v>
      </c>
      <c r="F50" s="102">
        <f t="shared" si="8"/>
        <v>8841398</v>
      </c>
      <c r="G50" s="102">
        <f t="shared" si="8"/>
        <v>6424361</v>
      </c>
      <c r="H50" s="102">
        <f t="shared" si="8"/>
        <v>569125</v>
      </c>
      <c r="I50" s="102">
        <f t="shared" si="8"/>
        <v>0</v>
      </c>
      <c r="J50" s="102">
        <f t="shared" si="8"/>
        <v>403140</v>
      </c>
      <c r="K50" s="102">
        <f t="shared" si="8"/>
        <v>0</v>
      </c>
      <c r="L50" s="102">
        <f t="shared" si="8"/>
        <v>403140</v>
      </c>
      <c r="M50" s="102">
        <f t="shared" si="8"/>
        <v>208980</v>
      </c>
      <c r="N50" s="102">
        <f t="shared" si="8"/>
        <v>0</v>
      </c>
      <c r="O50" s="102">
        <f t="shared" si="8"/>
        <v>0</v>
      </c>
      <c r="P50" s="102">
        <f t="shared" si="8"/>
        <v>9244538</v>
      </c>
    </row>
    <row r="51" spans="1:16" s="97" customFormat="1" ht="33" customHeight="1">
      <c r="A51" s="105">
        <v>1014081</v>
      </c>
      <c r="B51" s="107">
        <v>4081</v>
      </c>
      <c r="C51" s="103" t="s">
        <v>134</v>
      </c>
      <c r="D51" s="104" t="s">
        <v>211</v>
      </c>
      <c r="E51" s="106">
        <f>F51</f>
        <v>332075</v>
      </c>
      <c r="F51" s="106">
        <v>332075</v>
      </c>
      <c r="G51" s="106">
        <v>263699</v>
      </c>
      <c r="H51" s="106"/>
      <c r="I51" s="106"/>
      <c r="J51" s="106"/>
      <c r="K51" s="102"/>
      <c r="L51" s="106"/>
      <c r="M51" s="106"/>
      <c r="N51" s="106"/>
      <c r="O51" s="106"/>
      <c r="P51" s="102">
        <f t="shared" si="6"/>
        <v>332075</v>
      </c>
    </row>
    <row r="52" spans="1:16" s="97" customFormat="1" ht="15">
      <c r="A52" s="105">
        <v>1014030</v>
      </c>
      <c r="B52" s="107">
        <v>4030</v>
      </c>
      <c r="C52" s="103" t="s">
        <v>135</v>
      </c>
      <c r="D52" s="104" t="s">
        <v>99</v>
      </c>
      <c r="E52" s="106">
        <f>F52</f>
        <v>2377632</v>
      </c>
      <c r="F52" s="106">
        <v>2377632</v>
      </c>
      <c r="G52" s="106">
        <v>1627586</v>
      </c>
      <c r="H52" s="106">
        <v>186399</v>
      </c>
      <c r="I52" s="106"/>
      <c r="J52" s="106"/>
      <c r="K52" s="102"/>
      <c r="L52" s="106"/>
      <c r="M52" s="106"/>
      <c r="N52" s="106"/>
      <c r="O52" s="106"/>
      <c r="P52" s="102">
        <f t="shared" si="6"/>
        <v>2377632</v>
      </c>
    </row>
    <row r="53" spans="1:16" s="97" customFormat="1" ht="45">
      <c r="A53" s="105">
        <v>1014060</v>
      </c>
      <c r="B53" s="107">
        <v>4060</v>
      </c>
      <c r="C53" s="103" t="s">
        <v>136</v>
      </c>
      <c r="D53" s="104" t="s">
        <v>100</v>
      </c>
      <c r="E53" s="106">
        <f>F53</f>
        <v>3246107</v>
      </c>
      <c r="F53" s="106">
        <v>3246107</v>
      </c>
      <c r="G53" s="106">
        <v>2372834</v>
      </c>
      <c r="H53" s="106">
        <v>180202</v>
      </c>
      <c r="I53" s="106"/>
      <c r="J53" s="106">
        <v>82800</v>
      </c>
      <c r="K53" s="102"/>
      <c r="L53" s="106">
        <v>82800</v>
      </c>
      <c r="M53" s="106">
        <v>42000</v>
      </c>
      <c r="N53" s="106"/>
      <c r="O53" s="106"/>
      <c r="P53" s="102">
        <f t="shared" si="6"/>
        <v>3328907</v>
      </c>
    </row>
    <row r="54" spans="1:16" s="97" customFormat="1" ht="75">
      <c r="A54" s="105">
        <v>1011100</v>
      </c>
      <c r="B54" s="107">
        <v>1100</v>
      </c>
      <c r="C54" s="103" t="s">
        <v>131</v>
      </c>
      <c r="D54" s="104" t="s">
        <v>101</v>
      </c>
      <c r="E54" s="106">
        <f>F54</f>
        <v>2885584</v>
      </c>
      <c r="F54" s="106">
        <v>2885584</v>
      </c>
      <c r="G54" s="106">
        <v>2160242</v>
      </c>
      <c r="H54" s="106">
        <v>202524</v>
      </c>
      <c r="I54" s="106"/>
      <c r="J54" s="106">
        <v>320340</v>
      </c>
      <c r="K54" s="102"/>
      <c r="L54" s="106">
        <v>320340</v>
      </c>
      <c r="M54" s="106">
        <v>166980</v>
      </c>
      <c r="N54" s="106"/>
      <c r="O54" s="106"/>
      <c r="P54" s="102">
        <f t="shared" si="6"/>
        <v>3205924</v>
      </c>
    </row>
    <row r="55" spans="1:16" s="97" customFormat="1" ht="33.75" customHeight="1">
      <c r="A55" s="107" t="s">
        <v>373</v>
      </c>
      <c r="B55" s="107" t="s">
        <v>373</v>
      </c>
      <c r="C55" s="103" t="s">
        <v>373</v>
      </c>
      <c r="D55" s="99" t="s">
        <v>275</v>
      </c>
      <c r="E55" s="136">
        <f>E12+E50+E39</f>
        <v>133131810</v>
      </c>
      <c r="F55" s="136">
        <f>F12+F50+F39</f>
        <v>133031810</v>
      </c>
      <c r="G55" s="136">
        <f aca="true" t="shared" si="9" ref="G55:O55">G12+G50+G39</f>
        <v>87387815</v>
      </c>
      <c r="H55" s="136">
        <f t="shared" si="9"/>
        <v>4995973</v>
      </c>
      <c r="I55" s="136">
        <f t="shared" si="9"/>
        <v>0</v>
      </c>
      <c r="J55" s="136">
        <f t="shared" si="9"/>
        <v>8443865</v>
      </c>
      <c r="K55" s="136">
        <f t="shared" si="9"/>
        <v>5320150</v>
      </c>
      <c r="L55" s="136">
        <f t="shared" si="9"/>
        <v>3123715</v>
      </c>
      <c r="M55" s="136">
        <f t="shared" si="9"/>
        <v>490770</v>
      </c>
      <c r="N55" s="136">
        <f t="shared" si="9"/>
        <v>24019</v>
      </c>
      <c r="O55" s="136">
        <f t="shared" si="9"/>
        <v>5320150</v>
      </c>
      <c r="P55" s="154">
        <f t="shared" si="6"/>
        <v>141575675</v>
      </c>
    </row>
    <row r="56" spans="1:16" s="97" customFormat="1" ht="12.75">
      <c r="A56" s="109"/>
      <c r="B56" s="109"/>
      <c r="C56" s="109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6" s="97" customFormat="1" ht="23.25" customHeight="1">
      <c r="A57" s="251" t="s">
        <v>289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</row>
    <row r="58" spans="1:17" s="97" customFormat="1" ht="23.25" customHeight="1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s="97" customFormat="1" ht="24" customHeight="1">
      <c r="A59" s="144"/>
      <c r="B59" s="144"/>
      <c r="C59" s="144"/>
      <c r="D59" s="144"/>
      <c r="E59" s="145">
        <f>E55-'дод.1'!D102-'дод.2'!D33+'дод.4'!F14-'дод.4'!J14</f>
        <v>0</v>
      </c>
      <c r="F59" s="144"/>
      <c r="G59" s="144"/>
      <c r="H59" s="144"/>
      <c r="I59" s="144"/>
      <c r="J59" s="156">
        <f>+J55-'дод.1'!E102-'дод.2'!E33+'дод.4'!G14-'дод.4'!K14</f>
        <v>0</v>
      </c>
      <c r="K59" s="156"/>
      <c r="L59" s="144"/>
      <c r="M59" s="144"/>
      <c r="N59" s="144"/>
      <c r="O59" s="144"/>
      <c r="P59" s="145">
        <f>+P55-'дод.1'!C102-'дод.2'!C33-'дод.4'!G14+'дод.4'!Q14</f>
        <v>0</v>
      </c>
      <c r="Q59" s="145"/>
    </row>
    <row r="60" spans="1:16" s="97" customFormat="1" ht="27.75" customHeight="1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5:6" ht="12.75">
      <c r="E61" s="135"/>
      <c r="F61" s="135"/>
    </row>
    <row r="62" spans="10:16" ht="12.75">
      <c r="J62" s="135"/>
      <c r="K62" s="135"/>
      <c r="O62" s="135"/>
      <c r="P62" s="135"/>
    </row>
    <row r="78" spans="5:16" ht="12.75">
      <c r="E78" s="130"/>
      <c r="F78" s="131"/>
      <c r="G78" s="132"/>
      <c r="H78" s="133"/>
      <c r="I78" s="133"/>
      <c r="J78" s="134"/>
      <c r="K78" s="201"/>
      <c r="L78" s="133"/>
      <c r="M78" s="133"/>
      <c r="N78" s="133"/>
      <c r="O78" s="133"/>
      <c r="P78" s="130"/>
    </row>
  </sheetData>
  <sheetProtection/>
  <mergeCells count="27">
    <mergeCell ref="J6:O6"/>
    <mergeCell ref="F7:F9"/>
    <mergeCell ref="L7:L9"/>
    <mergeCell ref="A60:P60"/>
    <mergeCell ref="A58:Q58"/>
    <mergeCell ref="A57:P57"/>
    <mergeCell ref="K7:K9"/>
    <mergeCell ref="A1:P1"/>
    <mergeCell ref="M7:N7"/>
    <mergeCell ref="E6:I6"/>
    <mergeCell ref="I7:I9"/>
    <mergeCell ref="N2:Q2"/>
    <mergeCell ref="M8:M9"/>
    <mergeCell ref="C6:C9"/>
    <mergeCell ref="D6:D9"/>
    <mergeCell ref="E7:E9"/>
    <mergeCell ref="N8:N9"/>
    <mergeCell ref="A3:P3"/>
    <mergeCell ref="G7:H7"/>
    <mergeCell ref="P6:P9"/>
    <mergeCell ref="G8:G9"/>
    <mergeCell ref="H8:H9"/>
    <mergeCell ref="B6:B9"/>
    <mergeCell ref="J7:J9"/>
    <mergeCell ref="A6:A9"/>
    <mergeCell ref="O7:O9"/>
    <mergeCell ref="B5:F5"/>
  </mergeCells>
  <printOptions horizontalCentered="1"/>
  <pageMargins left="0.3937007874015748" right="0.3937007874015748" top="0.48" bottom="0.38" header="0.43" footer="0.31496062992125984"/>
  <pageSetup fitToHeight="2" horizontalDpi="300" verticalDpi="300" orientation="landscape" paperSize="9" scale="52" r:id="rId1"/>
  <headerFooter alignWithMargins="0">
    <oddFooter>&amp;R&amp;P</oddFooter>
  </headerFooter>
  <rowBreaks count="1" manualBreakCount="1">
    <brk id="2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U19"/>
  <sheetViews>
    <sheetView showGridLines="0" showZeros="0" view="pageBreakPreview" zoomScaleNormal="110" zoomScaleSheetLayoutView="100" zoomScalePageLayoutView="0" workbookViewId="0" topLeftCell="B1">
      <selection activeCell="C13" sqref="C13"/>
    </sheetView>
  </sheetViews>
  <sheetFormatPr defaultColWidth="9.16015625" defaultRowHeight="12.75"/>
  <cols>
    <col min="1" max="1" width="0" style="2" hidden="1" customWidth="1"/>
    <col min="2" max="2" width="12" style="24" customWidth="1"/>
    <col min="3" max="3" width="16.33203125" style="24" customWidth="1"/>
    <col min="4" max="4" width="11.83203125" style="24" customWidth="1"/>
    <col min="5" max="5" width="41" style="24" customWidth="1"/>
    <col min="6" max="6" width="12.33203125" style="24" customWidth="1"/>
    <col min="7" max="9" width="12.66015625" style="24" customWidth="1"/>
    <col min="10" max="10" width="14.16015625" style="24" customWidth="1"/>
    <col min="11" max="13" width="13" style="24" customWidth="1"/>
    <col min="14" max="14" width="13.33203125" style="24" customWidth="1"/>
    <col min="15" max="17" width="13.16015625" style="24" customWidth="1"/>
    <col min="18" max="16384" width="9.16015625" style="24" customWidth="1"/>
  </cols>
  <sheetData>
    <row r="2" spans="2:17" ht="64.5" customHeight="1">
      <c r="B2" s="2"/>
      <c r="C2" s="2"/>
      <c r="D2" s="2"/>
      <c r="E2" s="23"/>
      <c r="F2" s="23"/>
      <c r="G2" s="23"/>
      <c r="H2" s="23"/>
      <c r="I2" s="23"/>
      <c r="J2" s="23"/>
      <c r="K2" s="23"/>
      <c r="L2" s="23"/>
      <c r="M2" s="260" t="s">
        <v>376</v>
      </c>
      <c r="N2" s="260"/>
      <c r="O2" s="260"/>
      <c r="P2" s="260"/>
      <c r="Q2" s="260"/>
    </row>
    <row r="3" spans="2:17" ht="32.25" customHeight="1">
      <c r="B3" s="2"/>
      <c r="C3" s="2"/>
      <c r="D3" s="2"/>
      <c r="E3" s="252" t="s">
        <v>360</v>
      </c>
      <c r="F3" s="252"/>
      <c r="G3" s="252"/>
      <c r="H3" s="252"/>
      <c r="I3" s="252"/>
      <c r="J3" s="252"/>
      <c r="K3" s="252"/>
      <c r="L3" s="252"/>
      <c r="M3" s="252"/>
      <c r="N3" s="1"/>
      <c r="O3" s="1"/>
      <c r="P3" s="1"/>
      <c r="Q3" s="1"/>
    </row>
    <row r="4" spans="2:21" ht="48.75" customHeight="1">
      <c r="B4" s="3"/>
      <c r="C4" s="3"/>
      <c r="D4" s="25"/>
      <c r="E4" s="252"/>
      <c r="F4" s="252"/>
      <c r="G4" s="252"/>
      <c r="H4" s="252"/>
      <c r="I4" s="252"/>
      <c r="J4" s="252"/>
      <c r="K4" s="252"/>
      <c r="L4" s="252"/>
      <c r="M4" s="252"/>
      <c r="N4" s="2"/>
      <c r="O4" s="2"/>
      <c r="P4" s="2"/>
      <c r="Q4" s="26"/>
      <c r="R4" s="23"/>
      <c r="S4" s="23"/>
      <c r="T4" s="23"/>
      <c r="U4" s="23"/>
    </row>
    <row r="5" spans="2:21" ht="21.75" customHeight="1">
      <c r="B5" s="3"/>
      <c r="C5" s="216">
        <v>22511000000</v>
      </c>
      <c r="D5" s="4"/>
      <c r="E5" s="210"/>
      <c r="F5" s="210"/>
      <c r="G5" s="210"/>
      <c r="H5" s="83"/>
      <c r="I5" s="83"/>
      <c r="J5" s="83"/>
      <c r="K5" s="83"/>
      <c r="L5" s="83"/>
      <c r="M5" s="83"/>
      <c r="N5" s="2"/>
      <c r="O5" s="2"/>
      <c r="P5" s="2"/>
      <c r="Q5" s="26"/>
      <c r="R5" s="23"/>
      <c r="S5" s="23"/>
      <c r="T5" s="23"/>
      <c r="U5" s="23"/>
    </row>
    <row r="6" spans="2:21" ht="15.75" customHeight="1">
      <c r="B6" s="3"/>
      <c r="C6" s="259" t="s">
        <v>301</v>
      </c>
      <c r="D6" s="259"/>
      <c r="E6" s="259"/>
      <c r="F6" s="259"/>
      <c r="G6" s="259"/>
      <c r="H6" s="83"/>
      <c r="I6" s="83"/>
      <c r="J6" s="83"/>
      <c r="K6" s="83"/>
      <c r="L6" s="83"/>
      <c r="M6" s="83"/>
      <c r="N6" s="2"/>
      <c r="O6" s="2"/>
      <c r="P6" s="2"/>
      <c r="Q6" s="68" t="s">
        <v>120</v>
      </c>
      <c r="R6" s="23"/>
      <c r="S6" s="23"/>
      <c r="T6" s="23"/>
      <c r="U6" s="23"/>
    </row>
    <row r="7" spans="1:21" ht="30.75" customHeight="1">
      <c r="A7" s="27"/>
      <c r="B7" s="235" t="s">
        <v>358</v>
      </c>
      <c r="C7" s="235" t="s">
        <v>357</v>
      </c>
      <c r="D7" s="235" t="s">
        <v>272</v>
      </c>
      <c r="E7" s="238" t="s">
        <v>361</v>
      </c>
      <c r="F7" s="274" t="s">
        <v>165</v>
      </c>
      <c r="G7" s="274"/>
      <c r="H7" s="274"/>
      <c r="I7" s="275"/>
      <c r="J7" s="276" t="s">
        <v>166</v>
      </c>
      <c r="K7" s="274"/>
      <c r="L7" s="274"/>
      <c r="M7" s="274"/>
      <c r="N7" s="277" t="s">
        <v>167</v>
      </c>
      <c r="O7" s="277"/>
      <c r="P7" s="277"/>
      <c r="Q7" s="277"/>
      <c r="R7" s="23"/>
      <c r="S7" s="23"/>
      <c r="T7" s="23"/>
      <c r="U7" s="23"/>
    </row>
    <row r="8" spans="1:21" ht="28.5" customHeight="1">
      <c r="A8" s="28"/>
      <c r="B8" s="236"/>
      <c r="C8" s="236"/>
      <c r="D8" s="236"/>
      <c r="E8" s="239"/>
      <c r="F8" s="238" t="s">
        <v>168</v>
      </c>
      <c r="G8" s="241" t="s">
        <v>169</v>
      </c>
      <c r="H8" s="242"/>
      <c r="I8" s="238" t="s">
        <v>170</v>
      </c>
      <c r="J8" s="238" t="s">
        <v>168</v>
      </c>
      <c r="K8" s="241" t="s">
        <v>169</v>
      </c>
      <c r="L8" s="242"/>
      <c r="M8" s="238" t="s">
        <v>170</v>
      </c>
      <c r="N8" s="238" t="s">
        <v>168</v>
      </c>
      <c r="O8" s="241" t="s">
        <v>169</v>
      </c>
      <c r="P8" s="242"/>
      <c r="Q8" s="238" t="s">
        <v>170</v>
      </c>
      <c r="R8" s="23"/>
      <c r="S8" s="23"/>
      <c r="T8" s="23"/>
      <c r="U8" s="23"/>
    </row>
    <row r="9" spans="1:21" ht="60" customHeight="1">
      <c r="A9" s="88"/>
      <c r="B9" s="237"/>
      <c r="C9" s="237"/>
      <c r="D9" s="237"/>
      <c r="E9" s="240"/>
      <c r="F9" s="240"/>
      <c r="G9" s="89" t="s">
        <v>243</v>
      </c>
      <c r="H9" s="89" t="s">
        <v>4</v>
      </c>
      <c r="I9" s="240"/>
      <c r="J9" s="240"/>
      <c r="K9" s="89" t="s">
        <v>243</v>
      </c>
      <c r="L9" s="89" t="s">
        <v>4</v>
      </c>
      <c r="M9" s="240"/>
      <c r="N9" s="240"/>
      <c r="O9" s="89" t="s">
        <v>243</v>
      </c>
      <c r="P9" s="89" t="s">
        <v>4</v>
      </c>
      <c r="Q9" s="240"/>
      <c r="R9" s="23"/>
      <c r="S9" s="23"/>
      <c r="T9" s="23"/>
      <c r="U9" s="23"/>
    </row>
    <row r="10" spans="1:21" ht="11.25" customHeight="1">
      <c r="A10" s="88"/>
      <c r="B10" s="222">
        <v>1</v>
      </c>
      <c r="C10" s="222">
        <v>2</v>
      </c>
      <c r="D10" s="222">
        <v>3</v>
      </c>
      <c r="E10" s="221">
        <v>4</v>
      </c>
      <c r="F10" s="221">
        <v>5</v>
      </c>
      <c r="G10" s="224">
        <v>6</v>
      </c>
      <c r="H10" s="224">
        <v>7</v>
      </c>
      <c r="I10" s="221">
        <v>8</v>
      </c>
      <c r="J10" s="221">
        <v>9</v>
      </c>
      <c r="K10" s="224">
        <v>10</v>
      </c>
      <c r="L10" s="224">
        <v>11</v>
      </c>
      <c r="M10" s="221">
        <v>12</v>
      </c>
      <c r="N10" s="221">
        <v>13</v>
      </c>
      <c r="O10" s="224">
        <v>14</v>
      </c>
      <c r="P10" s="224">
        <v>15</v>
      </c>
      <c r="Q10" s="221">
        <v>16</v>
      </c>
      <c r="R10" s="23"/>
      <c r="S10" s="23"/>
      <c r="T10" s="23"/>
      <c r="U10" s="23"/>
    </row>
    <row r="11" spans="1:17" s="30" customFormat="1" ht="20.25" customHeight="1">
      <c r="A11" s="29"/>
      <c r="B11" s="98" t="s">
        <v>179</v>
      </c>
      <c r="C11" s="98"/>
      <c r="D11" s="98"/>
      <c r="E11" s="99" t="s">
        <v>187</v>
      </c>
      <c r="F11" s="84"/>
      <c r="G11" s="84"/>
      <c r="H11" s="84"/>
      <c r="I11" s="84"/>
      <c r="J11" s="84"/>
      <c r="K11" s="84"/>
      <c r="L11" s="84"/>
      <c r="M11" s="85"/>
      <c r="N11" s="85"/>
      <c r="O11" s="85"/>
      <c r="P11" s="85"/>
      <c r="Q11" s="85"/>
    </row>
    <row r="12" spans="2:17" ht="14.25">
      <c r="B12" s="98" t="s">
        <v>176</v>
      </c>
      <c r="C12" s="98"/>
      <c r="D12" s="98"/>
      <c r="E12" s="99" t="s">
        <v>187</v>
      </c>
      <c r="F12" s="86"/>
      <c r="G12" s="86"/>
      <c r="H12" s="86"/>
      <c r="I12" s="86"/>
      <c r="J12" s="86"/>
      <c r="K12" s="86"/>
      <c r="L12" s="86"/>
      <c r="M12" s="87"/>
      <c r="N12" s="86"/>
      <c r="O12" s="87"/>
      <c r="P12" s="87"/>
      <c r="Q12" s="86"/>
    </row>
    <row r="13" spans="2:17" ht="15">
      <c r="B13" s="98" t="s">
        <v>229</v>
      </c>
      <c r="C13" s="103" t="s">
        <v>230</v>
      </c>
      <c r="D13" s="98" t="s">
        <v>231</v>
      </c>
      <c r="E13" s="161" t="s">
        <v>228</v>
      </c>
      <c r="F13" s="86"/>
      <c r="G13" s="86"/>
      <c r="H13" s="86"/>
      <c r="I13" s="86"/>
      <c r="J13" s="86"/>
      <c r="K13" s="86"/>
      <c r="L13" s="86"/>
      <c r="M13" s="87"/>
      <c r="N13" s="86"/>
      <c r="O13" s="87"/>
      <c r="P13" s="87"/>
      <c r="Q13" s="86"/>
    </row>
    <row r="14" spans="2:17" ht="27.75" customHeight="1">
      <c r="B14" s="73" t="s">
        <v>373</v>
      </c>
      <c r="C14" s="73" t="s">
        <v>373</v>
      </c>
      <c r="D14" s="73" t="s">
        <v>373</v>
      </c>
      <c r="E14" s="70" t="s">
        <v>3</v>
      </c>
      <c r="F14" s="86"/>
      <c r="G14" s="76"/>
      <c r="H14" s="76"/>
      <c r="I14" s="86"/>
      <c r="J14" s="76"/>
      <c r="K14" s="76"/>
      <c r="L14" s="76"/>
      <c r="M14" s="76"/>
      <c r="N14" s="86"/>
      <c r="O14" s="76"/>
      <c r="P14" s="76"/>
      <c r="Q14" s="86"/>
    </row>
    <row r="15" ht="9" customHeight="1"/>
    <row r="16" spans="1:17" s="97" customFormat="1" ht="25.5" customHeight="1">
      <c r="A16" s="96"/>
      <c r="B16" s="251" t="s">
        <v>292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</row>
    <row r="17" spans="1:17" s="97" customFormat="1" ht="18.75" customHeight="1">
      <c r="A17" s="96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s="97" customFormat="1" ht="31.5" customHeight="1">
      <c r="A18" s="96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s="97" customFormat="1" ht="27" customHeight="1">
      <c r="A19" s="96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</sheetData>
  <sheetProtection/>
  <mergeCells count="23">
    <mergeCell ref="N7:Q7"/>
    <mergeCell ref="I8:I9"/>
    <mergeCell ref="N8:N9"/>
    <mergeCell ref="O8:P8"/>
    <mergeCell ref="Q8:Q9"/>
    <mergeCell ref="M8:M9"/>
    <mergeCell ref="E7:E9"/>
    <mergeCell ref="G8:H8"/>
    <mergeCell ref="K8:L8"/>
    <mergeCell ref="J8:J9"/>
    <mergeCell ref="F7:I7"/>
    <mergeCell ref="J7:M7"/>
    <mergeCell ref="F8:F9"/>
    <mergeCell ref="C6:G6"/>
    <mergeCell ref="B19:Q19"/>
    <mergeCell ref="M2:Q2"/>
    <mergeCell ref="E3:M4"/>
    <mergeCell ref="B7:B9"/>
    <mergeCell ref="C7:C9"/>
    <mergeCell ref="D7:D9"/>
    <mergeCell ref="B18:Q18"/>
    <mergeCell ref="B16:Q16"/>
    <mergeCell ref="B17:Q1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53"/>
  <sheetViews>
    <sheetView showGridLines="0" showZeros="0" view="pageBreakPreview" zoomScale="85" zoomScaleSheetLayoutView="85" zoomScalePageLayoutView="0" workbookViewId="0" topLeftCell="D1">
      <selection activeCell="T14" sqref="T14"/>
    </sheetView>
  </sheetViews>
  <sheetFormatPr defaultColWidth="9.16015625" defaultRowHeight="12.75"/>
  <cols>
    <col min="1" max="1" width="0.328125" style="14" hidden="1" customWidth="1"/>
    <col min="2" max="2" width="4.33203125" style="14" hidden="1" customWidth="1"/>
    <col min="3" max="3" width="1.171875" style="14" hidden="1" customWidth="1"/>
    <col min="4" max="4" width="18.5" style="14" customWidth="1"/>
    <col min="5" max="5" width="43.5" style="14" customWidth="1"/>
    <col min="6" max="6" width="15.5" style="14" customWidth="1"/>
    <col min="7" max="7" width="24.83203125" style="14" customWidth="1"/>
    <col min="8" max="8" width="15.66015625" style="16" customWidth="1"/>
    <col min="9" max="9" width="15.83203125" style="16" customWidth="1"/>
    <col min="10" max="10" width="25.5" style="16" customWidth="1"/>
    <col min="11" max="11" width="17.83203125" style="16" customWidth="1"/>
    <col min="12" max="13" width="17.16015625" style="16" customWidth="1"/>
    <col min="14" max="14" width="16" style="16" customWidth="1"/>
    <col min="15" max="15" width="19.66015625" style="14" customWidth="1"/>
    <col min="16" max="16" width="16.66015625" style="14" customWidth="1"/>
    <col min="17" max="17" width="18.33203125" style="14" customWidth="1"/>
    <col min="18" max="18" width="14" style="14" customWidth="1"/>
    <col min="19" max="19" width="10" style="14" customWidth="1"/>
    <col min="20" max="20" width="18.16015625" style="14" customWidth="1"/>
    <col min="21" max="21" width="19.33203125" style="14" customWidth="1"/>
    <col min="22" max="22" width="20.66015625" style="14" customWidth="1"/>
    <col min="23" max="23" width="15.33203125" style="14" customWidth="1"/>
    <col min="24" max="24" width="19.16015625" style="14" customWidth="1"/>
    <col min="25" max="25" width="19.33203125" style="14" customWidth="1"/>
    <col min="26" max="26" width="21.66015625" style="14" customWidth="1"/>
    <col min="27" max="27" width="19.33203125" style="14" customWidth="1"/>
    <col min="28" max="28" width="26.16015625" style="14" customWidth="1"/>
    <col min="29" max="29" width="37.33203125" style="14" customWidth="1"/>
    <col min="30" max="30" width="17.16015625" style="14" customWidth="1"/>
    <col min="31" max="31" width="20.16015625" style="14" customWidth="1"/>
    <col min="32" max="16384" width="9.16015625" style="14" customWidth="1"/>
  </cols>
  <sheetData>
    <row r="1" spans="4:5" ht="22.5" customHeight="1">
      <c r="D1" s="45"/>
      <c r="E1" s="45"/>
    </row>
    <row r="3" ht="21.75" customHeight="1"/>
    <row r="4" spans="5:16" ht="72" customHeight="1">
      <c r="E4" s="12"/>
      <c r="F4" s="12"/>
      <c r="G4" s="12"/>
      <c r="H4" s="260" t="s">
        <v>375</v>
      </c>
      <c r="I4" s="260"/>
      <c r="J4" s="260"/>
      <c r="K4" s="260"/>
      <c r="L4" s="260"/>
      <c r="M4" s="260"/>
      <c r="N4" s="260"/>
      <c r="O4" s="260"/>
      <c r="P4" s="260"/>
    </row>
    <row r="5" spans="1:16" ht="18" customHeight="1">
      <c r="A5" s="13"/>
      <c r="B5" s="13"/>
      <c r="C5" s="13"/>
      <c r="D5" s="278" t="s">
        <v>303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</row>
    <row r="6" spans="1:16" ht="21.75" customHeight="1">
      <c r="A6" s="13"/>
      <c r="B6" s="13"/>
      <c r="C6" s="13"/>
      <c r="D6" s="165"/>
      <c r="E6" s="216">
        <v>22511000000</v>
      </c>
      <c r="F6" s="4"/>
      <c r="G6" s="210"/>
      <c r="H6" s="210"/>
      <c r="I6" s="210"/>
      <c r="J6" s="165"/>
      <c r="K6" s="165"/>
      <c r="L6" s="165"/>
      <c r="M6" s="165"/>
      <c r="N6" s="165"/>
      <c r="O6" s="165"/>
      <c r="P6" s="165"/>
    </row>
    <row r="7" spans="1:24" ht="12.75" customHeight="1" thickBot="1">
      <c r="A7" s="13"/>
      <c r="B7" s="13"/>
      <c r="C7" s="13"/>
      <c r="D7" s="165"/>
      <c r="E7" s="259" t="s">
        <v>304</v>
      </c>
      <c r="F7" s="259"/>
      <c r="G7" s="259"/>
      <c r="H7" s="259"/>
      <c r="I7" s="259"/>
      <c r="J7" s="165"/>
      <c r="K7" s="165"/>
      <c r="L7" s="165"/>
      <c r="M7" s="165"/>
      <c r="N7" s="165"/>
      <c r="O7" s="165"/>
      <c r="P7" s="165"/>
      <c r="X7" t="s">
        <v>9</v>
      </c>
    </row>
    <row r="8" spans="1:24" ht="22.5" customHeight="1" thickBot="1">
      <c r="A8" s="13"/>
      <c r="B8" s="13"/>
      <c r="C8" s="13"/>
      <c r="D8" s="280" t="s">
        <v>362</v>
      </c>
      <c r="E8" s="168" t="s">
        <v>237</v>
      </c>
      <c r="F8" s="286" t="s">
        <v>239</v>
      </c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95"/>
      <c r="R8" s="286" t="s">
        <v>240</v>
      </c>
      <c r="S8" s="287"/>
      <c r="T8" s="287"/>
      <c r="U8" s="287"/>
      <c r="V8" s="287"/>
      <c r="W8" s="287"/>
      <c r="X8" s="288"/>
    </row>
    <row r="9" spans="1:24" ht="20.25" customHeight="1" thickBot="1">
      <c r="A9" s="13"/>
      <c r="B9" s="13"/>
      <c r="C9" s="13"/>
      <c r="D9" s="281"/>
      <c r="E9" s="281" t="s">
        <v>238</v>
      </c>
      <c r="F9" s="296" t="s">
        <v>241</v>
      </c>
      <c r="G9" s="295"/>
      <c r="H9" s="286" t="s">
        <v>242</v>
      </c>
      <c r="I9" s="287"/>
      <c r="J9" s="287"/>
      <c r="K9" s="287"/>
      <c r="L9" s="287"/>
      <c r="M9" s="287"/>
      <c r="N9" s="287"/>
      <c r="O9" s="287"/>
      <c r="P9" s="287"/>
      <c r="Q9" s="283" t="s">
        <v>243</v>
      </c>
      <c r="R9" s="289" t="s">
        <v>241</v>
      </c>
      <c r="S9" s="295"/>
      <c r="T9" s="286" t="s">
        <v>242</v>
      </c>
      <c r="U9" s="287"/>
      <c r="V9" s="287"/>
      <c r="W9" s="288"/>
      <c r="X9" s="289" t="s">
        <v>243</v>
      </c>
    </row>
    <row r="10" spans="1:24" ht="25.5" customHeight="1" thickBot="1">
      <c r="A10" s="13"/>
      <c r="B10" s="13"/>
      <c r="C10" s="13"/>
      <c r="D10" s="281"/>
      <c r="E10" s="281"/>
      <c r="F10" s="294"/>
      <c r="G10" s="297"/>
      <c r="H10" s="286" t="s">
        <v>244</v>
      </c>
      <c r="I10" s="287"/>
      <c r="J10" s="287"/>
      <c r="K10" s="287"/>
      <c r="L10" s="287"/>
      <c r="M10" s="287"/>
      <c r="N10" s="288"/>
      <c r="O10" s="286" t="s">
        <v>245</v>
      </c>
      <c r="P10" s="287"/>
      <c r="Q10" s="284"/>
      <c r="R10" s="298"/>
      <c r="S10" s="297"/>
      <c r="T10" s="286" t="s">
        <v>244</v>
      </c>
      <c r="U10" s="288"/>
      <c r="V10" s="286" t="s">
        <v>245</v>
      </c>
      <c r="W10" s="288"/>
      <c r="X10" s="290"/>
    </row>
    <row r="11" spans="1:24" ht="32.25" customHeight="1" thickBot="1">
      <c r="A11" s="13"/>
      <c r="B11" s="13"/>
      <c r="C11" s="13"/>
      <c r="D11" s="281"/>
      <c r="E11" s="281"/>
      <c r="F11" s="286" t="s">
        <v>246</v>
      </c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4"/>
      <c r="R11" s="287" t="s">
        <v>247</v>
      </c>
      <c r="S11" s="287"/>
      <c r="T11" s="287"/>
      <c r="U11" s="287"/>
      <c r="V11" s="287"/>
      <c r="W11" s="288"/>
      <c r="X11" s="290"/>
    </row>
    <row r="12" spans="1:24" ht="327" customHeight="1" thickBot="1">
      <c r="A12" s="13"/>
      <c r="B12" s="13"/>
      <c r="C12" s="13"/>
      <c r="D12" s="281"/>
      <c r="E12" s="281"/>
      <c r="F12" s="119" t="s">
        <v>116</v>
      </c>
      <c r="G12" s="119" t="s">
        <v>110</v>
      </c>
      <c r="H12" s="119" t="s">
        <v>117</v>
      </c>
      <c r="I12" s="119" t="s">
        <v>196</v>
      </c>
      <c r="J12" s="119" t="s">
        <v>249</v>
      </c>
      <c r="K12" s="119" t="s">
        <v>232</v>
      </c>
      <c r="L12" s="119" t="s">
        <v>94</v>
      </c>
      <c r="M12" s="119"/>
      <c r="N12" s="119"/>
      <c r="O12" s="169"/>
      <c r="P12" s="229"/>
      <c r="Q12" s="284"/>
      <c r="R12" s="223"/>
      <c r="S12" s="168"/>
      <c r="T12" s="232" t="s">
        <v>94</v>
      </c>
      <c r="U12" s="232" t="s">
        <v>95</v>
      </c>
      <c r="V12" s="232" t="s">
        <v>94</v>
      </c>
      <c r="W12" s="168"/>
      <c r="X12" s="290"/>
    </row>
    <row r="13" spans="1:24" ht="36.75" customHeight="1">
      <c r="A13" s="13"/>
      <c r="B13" s="13"/>
      <c r="C13" s="13"/>
      <c r="D13" s="281"/>
      <c r="E13" s="281"/>
      <c r="F13" s="292" t="s">
        <v>391</v>
      </c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84"/>
      <c r="R13" s="279" t="s">
        <v>392</v>
      </c>
      <c r="S13" s="279"/>
      <c r="T13" s="279"/>
      <c r="U13" s="279"/>
      <c r="V13" s="279"/>
      <c r="W13" s="279"/>
      <c r="X13" s="290"/>
    </row>
    <row r="14" spans="1:24" ht="37.5" customHeight="1" thickBot="1">
      <c r="A14" s="13"/>
      <c r="B14" s="13"/>
      <c r="C14" s="13"/>
      <c r="D14" s="282"/>
      <c r="E14" s="294"/>
      <c r="F14" s="227">
        <v>41020100</v>
      </c>
      <c r="G14" s="227">
        <v>41040200</v>
      </c>
      <c r="H14" s="227">
        <v>41033900</v>
      </c>
      <c r="I14" s="227">
        <v>41034200</v>
      </c>
      <c r="J14" s="227">
        <v>41051000</v>
      </c>
      <c r="K14" s="227">
        <v>41051200</v>
      </c>
      <c r="L14" s="227">
        <v>41053900</v>
      </c>
      <c r="M14" s="227"/>
      <c r="N14" s="227"/>
      <c r="O14" s="228"/>
      <c r="P14" s="230"/>
      <c r="Q14" s="285"/>
      <c r="R14" s="233"/>
      <c r="S14" s="233"/>
      <c r="T14" s="234" t="s">
        <v>393</v>
      </c>
      <c r="U14" s="234" t="s">
        <v>96</v>
      </c>
      <c r="V14" s="234" t="s">
        <v>92</v>
      </c>
      <c r="W14" s="228"/>
      <c r="X14" s="291"/>
    </row>
    <row r="15" spans="1:24" ht="16.5" thickBot="1">
      <c r="A15" s="13"/>
      <c r="B15" s="13"/>
      <c r="C15" s="13"/>
      <c r="D15" s="166">
        <v>1</v>
      </c>
      <c r="E15" s="166">
        <v>2</v>
      </c>
      <c r="F15" s="225">
        <v>3</v>
      </c>
      <c r="G15" s="225">
        <v>4</v>
      </c>
      <c r="H15" s="225">
        <v>5</v>
      </c>
      <c r="I15" s="225">
        <v>6</v>
      </c>
      <c r="J15" s="225">
        <v>7</v>
      </c>
      <c r="K15" s="225">
        <v>8</v>
      </c>
      <c r="L15" s="225">
        <v>9</v>
      </c>
      <c r="M15" s="225">
        <v>10</v>
      </c>
      <c r="N15" s="225">
        <v>11</v>
      </c>
      <c r="O15" s="225">
        <v>12</v>
      </c>
      <c r="P15" s="226">
        <v>13</v>
      </c>
      <c r="Q15" s="231">
        <v>14</v>
      </c>
      <c r="R15" s="225">
        <v>15</v>
      </c>
      <c r="S15" s="225">
        <v>16</v>
      </c>
      <c r="T15" s="225">
        <v>17</v>
      </c>
      <c r="U15" s="225">
        <v>18</v>
      </c>
      <c r="V15" s="225">
        <v>19</v>
      </c>
      <c r="W15" s="225">
        <v>20</v>
      </c>
      <c r="X15" s="170">
        <v>21</v>
      </c>
    </row>
    <row r="16" spans="1:24" ht="40.5" customHeight="1" thickBot="1">
      <c r="A16" s="173" t="s">
        <v>177</v>
      </c>
      <c r="B16" s="174" t="s">
        <v>164</v>
      </c>
      <c r="C16" s="175">
        <v>0</v>
      </c>
      <c r="D16" s="176">
        <v>22310200000</v>
      </c>
      <c r="E16" s="176" t="s">
        <v>138</v>
      </c>
      <c r="F16" s="177"/>
      <c r="G16" s="177"/>
      <c r="H16" s="178"/>
      <c r="I16" s="178"/>
      <c r="J16" s="178"/>
      <c r="K16" s="178"/>
      <c r="L16" s="178"/>
      <c r="M16" s="178"/>
      <c r="N16" s="178"/>
      <c r="O16" s="178"/>
      <c r="P16" s="177"/>
      <c r="Q16" s="179"/>
      <c r="R16" s="179"/>
      <c r="S16" s="179"/>
      <c r="T16" s="186" t="s">
        <v>312</v>
      </c>
      <c r="U16" s="186" t="s">
        <v>336</v>
      </c>
      <c r="V16" s="186" t="s">
        <v>313</v>
      </c>
      <c r="W16" s="186"/>
      <c r="X16" s="186" t="s">
        <v>339</v>
      </c>
    </row>
    <row r="17" spans="1:24" ht="40.5" customHeight="1" thickBot="1">
      <c r="A17" s="190"/>
      <c r="B17" s="191"/>
      <c r="C17" s="192"/>
      <c r="D17" s="82">
        <v>22100000000</v>
      </c>
      <c r="E17" s="82" t="s">
        <v>148</v>
      </c>
      <c r="F17" s="193"/>
      <c r="G17" s="193" t="s">
        <v>305</v>
      </c>
      <c r="H17" s="194"/>
      <c r="I17" s="194"/>
      <c r="J17" s="194" t="s">
        <v>307</v>
      </c>
      <c r="K17" s="194" t="s">
        <v>308</v>
      </c>
      <c r="L17" s="194"/>
      <c r="M17" s="194"/>
      <c r="N17" s="194"/>
      <c r="O17" s="194"/>
      <c r="P17" s="193"/>
      <c r="Q17" s="186" t="s">
        <v>311</v>
      </c>
      <c r="R17" s="195"/>
      <c r="S17" s="195"/>
      <c r="T17" s="186"/>
      <c r="U17" s="186"/>
      <c r="V17" s="186"/>
      <c r="W17" s="186"/>
      <c r="X17" s="186"/>
    </row>
    <row r="18" spans="1:24" ht="40.5" customHeight="1" thickBot="1">
      <c r="A18" s="190"/>
      <c r="B18" s="191"/>
      <c r="C18" s="192"/>
      <c r="D18" s="82">
        <v>22514000000</v>
      </c>
      <c r="E18" s="82" t="s">
        <v>260</v>
      </c>
      <c r="F18" s="193"/>
      <c r="G18" s="193"/>
      <c r="J18" s="194"/>
      <c r="K18" s="194"/>
      <c r="L18" s="194" t="s">
        <v>309</v>
      </c>
      <c r="M18" s="194"/>
      <c r="N18" s="194"/>
      <c r="O18" s="194"/>
      <c r="P18" s="193"/>
      <c r="Q18" s="186" t="s">
        <v>309</v>
      </c>
      <c r="R18" s="195"/>
      <c r="S18" s="195"/>
      <c r="T18" s="186"/>
      <c r="U18" s="186"/>
      <c r="V18" s="186"/>
      <c r="W18" s="186"/>
      <c r="X18" s="186"/>
    </row>
    <row r="19" spans="1:24" ht="40.5" customHeight="1" thickBot="1">
      <c r="A19" s="180"/>
      <c r="B19" s="11"/>
      <c r="C19" s="48"/>
      <c r="D19" s="82"/>
      <c r="E19" s="82" t="s">
        <v>259</v>
      </c>
      <c r="F19" s="50" t="s">
        <v>310</v>
      </c>
      <c r="G19" s="50"/>
      <c r="H19" s="194" t="s">
        <v>306</v>
      </c>
      <c r="I19" s="194" t="s">
        <v>336</v>
      </c>
      <c r="J19" s="49"/>
      <c r="K19" s="49"/>
      <c r="L19" s="49"/>
      <c r="M19" s="49"/>
      <c r="N19" s="49"/>
      <c r="O19" s="49"/>
      <c r="P19" s="50"/>
      <c r="Q19" s="186" t="s">
        <v>337</v>
      </c>
      <c r="R19" s="167"/>
      <c r="S19" s="167"/>
      <c r="T19" s="186"/>
      <c r="U19" s="186"/>
      <c r="V19" s="186"/>
      <c r="W19" s="186"/>
      <c r="X19" s="186"/>
    </row>
    <row r="20" spans="1:24" ht="39.75" customHeight="1" thickBot="1">
      <c r="A20" s="181">
        <v>13</v>
      </c>
      <c r="B20" s="182" t="s">
        <v>164</v>
      </c>
      <c r="C20" s="183">
        <v>0</v>
      </c>
      <c r="D20" s="73" t="s">
        <v>373</v>
      </c>
      <c r="E20" s="184" t="s">
        <v>276</v>
      </c>
      <c r="F20" s="185" t="s">
        <v>310</v>
      </c>
      <c r="G20" s="185" t="s">
        <v>305</v>
      </c>
      <c r="H20" s="186" t="s">
        <v>306</v>
      </c>
      <c r="I20" s="186" t="s">
        <v>336</v>
      </c>
      <c r="J20" s="186" t="s">
        <v>307</v>
      </c>
      <c r="K20" s="186" t="s">
        <v>308</v>
      </c>
      <c r="L20" s="186" t="s">
        <v>309</v>
      </c>
      <c r="M20" s="186"/>
      <c r="N20" s="186"/>
      <c r="O20" s="186"/>
      <c r="P20" s="185"/>
      <c r="Q20" s="186" t="s">
        <v>338</v>
      </c>
      <c r="R20" s="187"/>
      <c r="S20" s="187"/>
      <c r="T20" s="186" t="s">
        <v>312</v>
      </c>
      <c r="U20" s="186" t="s">
        <v>336</v>
      </c>
      <c r="V20" s="186" t="s">
        <v>313</v>
      </c>
      <c r="W20" s="186"/>
      <c r="X20" s="186" t="s">
        <v>339</v>
      </c>
    </row>
    <row r="21" spans="1:31" s="17" customFormat="1" ht="31.5" customHeight="1">
      <c r="A21" s="171"/>
      <c r="B21" s="172"/>
      <c r="C21" s="172"/>
      <c r="D21" s="14"/>
      <c r="E21" s="251" t="s">
        <v>293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14"/>
      <c r="AA21" s="14"/>
      <c r="AB21" s="14"/>
      <c r="AC21" s="14"/>
      <c r="AD21" s="14"/>
      <c r="AE21" s="14"/>
    </row>
    <row r="22" spans="1:3" ht="10.5" customHeight="1" thickBot="1">
      <c r="A22" s="15"/>
      <c r="B22" s="18"/>
      <c r="C22" s="18"/>
    </row>
    <row r="23" spans="1:31" s="149" customFormat="1" ht="18" customHeight="1" thickBot="1">
      <c r="A23" s="146"/>
      <c r="B23" s="147"/>
      <c r="C23" s="147"/>
      <c r="D23" s="148"/>
      <c r="E23" s="150" t="s">
        <v>145</v>
      </c>
      <c r="F23" s="151"/>
      <c r="G23" s="153" t="e">
        <f>+G20-'дод.3'!#REF!</f>
        <v>#REF!</v>
      </c>
      <c r="H23" s="153">
        <f>+H20-'дод.3'!P34</f>
        <v>42468767</v>
      </c>
      <c r="I23" s="153"/>
      <c r="J23" s="153"/>
      <c r="K23" s="153"/>
      <c r="L23" s="153"/>
      <c r="M23" s="153"/>
      <c r="N23" s="152">
        <f>+N20-'дод.3'!P35</f>
        <v>-3587300</v>
      </c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</row>
    <row r="24" spans="1:31" s="19" customFormat="1" ht="12.75">
      <c r="A24" s="20"/>
      <c r="B24" s="21"/>
      <c r="C24" s="21"/>
      <c r="D24" s="14"/>
      <c r="E24" s="14"/>
      <c r="F24" s="14"/>
      <c r="G24" s="14"/>
      <c r="H24" s="16"/>
      <c r="I24" s="16"/>
      <c r="J24" s="16"/>
      <c r="K24" s="16"/>
      <c r="L24" s="16"/>
      <c r="M24" s="16"/>
      <c r="N24" s="16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9" customFormat="1" ht="12.75">
      <c r="A25" s="20"/>
      <c r="B25" s="21"/>
      <c r="C25" s="21"/>
      <c r="D25" s="14"/>
      <c r="E25" s="14"/>
      <c r="F25" s="14"/>
      <c r="G25" s="14"/>
      <c r="H25" s="16"/>
      <c r="I25" s="16"/>
      <c r="J25" s="16"/>
      <c r="K25" s="16"/>
      <c r="L25" s="16"/>
      <c r="M25" s="16"/>
      <c r="N25" s="16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9" customFormat="1" ht="12.75">
      <c r="A26" s="20"/>
      <c r="B26" s="21"/>
      <c r="C26" s="21"/>
      <c r="D26" s="14"/>
      <c r="E26" s="14"/>
      <c r="F26" s="14"/>
      <c r="G26" s="14"/>
      <c r="H26" s="16"/>
      <c r="I26" s="16"/>
      <c r="J26" s="16"/>
      <c r="K26" s="16"/>
      <c r="L26" s="16"/>
      <c r="M26" s="16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" ht="12.75">
      <c r="A27" s="15"/>
      <c r="B27" s="18"/>
      <c r="C27" s="18"/>
    </row>
    <row r="28" spans="1:3" ht="12.75">
      <c r="A28" s="15"/>
      <c r="B28" s="18"/>
      <c r="C28" s="18"/>
    </row>
    <row r="29" spans="1:3" ht="12.75">
      <c r="A29" s="15"/>
      <c r="B29" s="18"/>
      <c r="C29" s="18"/>
    </row>
    <row r="30" spans="1:3" ht="12.75">
      <c r="A30" s="15"/>
      <c r="B30" s="18"/>
      <c r="C30" s="18"/>
    </row>
    <row r="31" spans="1:3" ht="12.75">
      <c r="A31" s="15"/>
      <c r="B31" s="18"/>
      <c r="C31" s="18"/>
    </row>
    <row r="32" spans="1:3" ht="12.75">
      <c r="A32" s="15"/>
      <c r="B32" s="18"/>
      <c r="C32" s="18"/>
    </row>
    <row r="33" spans="1:3" ht="12.75">
      <c r="A33" s="15"/>
      <c r="B33" s="18"/>
      <c r="C33" s="18"/>
    </row>
    <row r="34" spans="1:3" ht="12.75">
      <c r="A34" s="15"/>
      <c r="B34" s="18"/>
      <c r="C34" s="18"/>
    </row>
    <row r="35" spans="1:3" ht="12.75">
      <c r="A35" s="15"/>
      <c r="B35" s="18"/>
      <c r="C35" s="18"/>
    </row>
    <row r="36" spans="1:3" ht="12.75">
      <c r="A36" s="15"/>
      <c r="B36" s="18"/>
      <c r="C36" s="18"/>
    </row>
    <row r="37" spans="1:3" ht="12.75">
      <c r="A37" s="15"/>
      <c r="B37" s="18"/>
      <c r="C37" s="18"/>
    </row>
    <row r="38" spans="1:3" ht="12.75">
      <c r="A38" s="15"/>
      <c r="B38" s="18"/>
      <c r="C38" s="18"/>
    </row>
    <row r="39" spans="1:3" ht="12.75">
      <c r="A39" s="15"/>
      <c r="B39" s="18"/>
      <c r="C39" s="18"/>
    </row>
    <row r="40" spans="1:3" ht="12.75">
      <c r="A40" s="15"/>
      <c r="B40" s="18"/>
      <c r="C40" s="18"/>
    </row>
    <row r="41" spans="1:3" ht="12.75">
      <c r="A41" s="15"/>
      <c r="B41" s="18"/>
      <c r="C41" s="18"/>
    </row>
    <row r="42" spans="1:3" ht="12.75">
      <c r="A42" s="15"/>
      <c r="B42" s="18"/>
      <c r="C42" s="18"/>
    </row>
    <row r="43" spans="1:3" ht="12.75">
      <c r="A43" s="15"/>
      <c r="B43" s="18"/>
      <c r="C43" s="18"/>
    </row>
    <row r="44" spans="1:3" ht="12.75">
      <c r="A44" s="15"/>
      <c r="B44" s="18"/>
      <c r="C44" s="18"/>
    </row>
    <row r="45" spans="1:3" ht="12.75">
      <c r="A45" s="15"/>
      <c r="B45" s="18"/>
      <c r="C45" s="18"/>
    </row>
    <row r="46" spans="1:3" ht="12.75">
      <c r="A46" s="15"/>
      <c r="B46" s="18"/>
      <c r="C46" s="18"/>
    </row>
    <row r="47" spans="1:3" ht="12.75">
      <c r="A47" s="15"/>
      <c r="B47" s="18"/>
      <c r="C47" s="18"/>
    </row>
    <row r="48" spans="1:3" ht="12.75">
      <c r="A48" s="15"/>
      <c r="B48" s="18"/>
      <c r="C48" s="18"/>
    </row>
    <row r="49" spans="1:3" ht="12.75">
      <c r="A49" s="15"/>
      <c r="B49" s="18"/>
      <c r="C49" s="18"/>
    </row>
    <row r="50" ht="44.25" customHeight="1">
      <c r="A50" s="15"/>
    </row>
    <row r="51" ht="12.75">
      <c r="A51" s="15"/>
    </row>
    <row r="52" ht="12.75">
      <c r="A52" s="15"/>
    </row>
    <row r="53" ht="16.5" thickBot="1">
      <c r="C53" s="22"/>
    </row>
    <row r="63" ht="45.75" customHeight="1"/>
  </sheetData>
  <sheetProtection/>
  <mergeCells count="22">
    <mergeCell ref="H4:P4"/>
    <mergeCell ref="O10:P10"/>
    <mergeCell ref="F8:Q8"/>
    <mergeCell ref="R8:X8"/>
    <mergeCell ref="F9:G10"/>
    <mergeCell ref="H9:P9"/>
    <mergeCell ref="E7:I7"/>
    <mergeCell ref="R9:S10"/>
    <mergeCell ref="R11:W11"/>
    <mergeCell ref="E9:E14"/>
    <mergeCell ref="V10:W10"/>
    <mergeCell ref="F11:P11"/>
    <mergeCell ref="E21:Y21"/>
    <mergeCell ref="D5:P5"/>
    <mergeCell ref="R13:W13"/>
    <mergeCell ref="D8:D14"/>
    <mergeCell ref="Q9:Q14"/>
    <mergeCell ref="T9:W9"/>
    <mergeCell ref="H10:N10"/>
    <mergeCell ref="T10:U10"/>
    <mergeCell ref="X9:X14"/>
    <mergeCell ref="F13:P13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54" r:id="rId1"/>
  <headerFooter alignWithMargins="0">
    <oddFooter>&amp;R&amp;P</oddFooter>
  </headerFooter>
  <colBreaks count="1" manualBreakCount="1">
    <brk id="17" min="3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90" zoomScaleSheetLayoutView="90" zoomScalePageLayoutView="0" workbookViewId="0" topLeftCell="B1">
      <selection activeCell="F16" sqref="F16"/>
    </sheetView>
  </sheetViews>
  <sheetFormatPr defaultColWidth="9.16015625" defaultRowHeight="12.75"/>
  <cols>
    <col min="1" max="1" width="3.83203125" style="6" hidden="1" customWidth="1"/>
    <col min="2" max="2" width="15.16015625" style="78" customWidth="1"/>
    <col min="3" max="3" width="17.33203125" style="78" customWidth="1"/>
    <col min="4" max="4" width="16" style="78" customWidth="1"/>
    <col min="5" max="5" width="48.5" style="6" customWidth="1"/>
    <col min="6" max="6" width="40" style="6" customWidth="1"/>
    <col min="7" max="9" width="21.16015625" style="6" customWidth="1"/>
    <col min="10" max="10" width="21.66015625" style="6" customWidth="1"/>
    <col min="11" max="11" width="21.16015625" style="6" customWidth="1"/>
    <col min="12" max="12" width="9.16015625" style="5" customWidth="1"/>
    <col min="13" max="13" width="10.16015625" style="5" bestFit="1" customWidth="1"/>
    <col min="14" max="16384" width="9.16015625" style="5" customWidth="1"/>
  </cols>
  <sheetData>
    <row r="1" spans="1:11" s="44" customFormat="1" ht="22.5" customHeight="1">
      <c r="A1" s="43"/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7:11" ht="69.75" customHeight="1">
      <c r="G2" s="260" t="s">
        <v>368</v>
      </c>
      <c r="H2" s="260"/>
      <c r="I2" s="260"/>
      <c r="J2" s="260"/>
      <c r="K2" s="260"/>
    </row>
    <row r="3" spans="1:11" ht="45" customHeight="1">
      <c r="A3" s="2"/>
      <c r="B3" s="263" t="s">
        <v>363</v>
      </c>
      <c r="C3" s="264"/>
      <c r="D3" s="264"/>
      <c r="E3" s="264"/>
      <c r="F3" s="264"/>
      <c r="G3" s="264"/>
      <c r="H3" s="264"/>
      <c r="I3" s="264"/>
      <c r="J3" s="264"/>
      <c r="K3" s="264"/>
    </row>
    <row r="4" spans="1:11" ht="45" customHeight="1">
      <c r="A4" s="2"/>
      <c r="B4" s="211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17.25" customHeight="1">
      <c r="A5" s="2"/>
      <c r="B5" s="211"/>
      <c r="C5" s="216">
        <v>22511000000</v>
      </c>
      <c r="D5" s="4"/>
      <c r="E5" s="210"/>
      <c r="F5" s="210"/>
      <c r="G5" s="210"/>
      <c r="H5" s="212"/>
      <c r="I5" s="212"/>
      <c r="J5" s="212"/>
      <c r="K5" s="212"/>
    </row>
    <row r="6" spans="2:11" ht="16.5" customHeight="1">
      <c r="B6" s="79"/>
      <c r="C6" s="259" t="s">
        <v>314</v>
      </c>
      <c r="D6" s="259"/>
      <c r="E6" s="259"/>
      <c r="F6" s="259"/>
      <c r="G6" s="259"/>
      <c r="H6" s="91"/>
      <c r="I6" s="91"/>
      <c r="J6" s="90"/>
      <c r="K6" s="68" t="s">
        <v>120</v>
      </c>
    </row>
    <row r="7" spans="1:11" ht="107.25" customHeight="1">
      <c r="A7" s="81"/>
      <c r="B7" s="51" t="s">
        <v>358</v>
      </c>
      <c r="C7" s="51" t="s">
        <v>357</v>
      </c>
      <c r="D7" s="51" t="s">
        <v>1</v>
      </c>
      <c r="E7" s="93" t="s">
        <v>359</v>
      </c>
      <c r="F7" s="69" t="s">
        <v>380</v>
      </c>
      <c r="G7" s="69" t="s">
        <v>364</v>
      </c>
      <c r="H7" s="69" t="s">
        <v>365</v>
      </c>
      <c r="I7" s="69" t="s">
        <v>366</v>
      </c>
      <c r="J7" s="69" t="s">
        <v>367</v>
      </c>
      <c r="K7" s="69" t="s">
        <v>0</v>
      </c>
    </row>
    <row r="8" spans="1:11" ht="11.25" customHeight="1">
      <c r="A8" s="81"/>
      <c r="B8" s="51">
        <v>1</v>
      </c>
      <c r="C8" s="51">
        <v>2</v>
      </c>
      <c r="D8" s="51">
        <v>3</v>
      </c>
      <c r="E8" s="93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</row>
    <row r="9" spans="1:11" s="32" customFormat="1" ht="22.5" customHeight="1">
      <c r="A9" s="31"/>
      <c r="B9" s="98" t="s">
        <v>179</v>
      </c>
      <c r="C9" s="98"/>
      <c r="D9" s="98"/>
      <c r="E9" s="99" t="s">
        <v>187</v>
      </c>
      <c r="F9" s="71"/>
      <c r="G9" s="71"/>
      <c r="H9" s="71"/>
      <c r="I9" s="71"/>
      <c r="J9" s="71"/>
      <c r="K9" s="71"/>
    </row>
    <row r="10" spans="2:11" ht="28.5" customHeight="1">
      <c r="B10" s="98" t="s">
        <v>176</v>
      </c>
      <c r="C10" s="98"/>
      <c r="D10" s="98"/>
      <c r="E10" s="99" t="s">
        <v>187</v>
      </c>
      <c r="F10" s="72"/>
      <c r="G10" s="72"/>
      <c r="H10" s="72"/>
      <c r="I10" s="72"/>
      <c r="J10" s="72"/>
      <c r="K10" s="72"/>
    </row>
    <row r="11" spans="2:11" ht="45">
      <c r="B11" s="98" t="s">
        <v>207</v>
      </c>
      <c r="C11" s="103" t="s">
        <v>208</v>
      </c>
      <c r="D11" s="103" t="s">
        <v>127</v>
      </c>
      <c r="E11" s="104" t="s">
        <v>209</v>
      </c>
      <c r="F11" s="104" t="s">
        <v>318</v>
      </c>
      <c r="G11" s="196">
        <v>2020</v>
      </c>
      <c r="H11" s="72">
        <v>1479872</v>
      </c>
      <c r="I11" s="72">
        <v>0</v>
      </c>
      <c r="J11" s="72">
        <v>1479872</v>
      </c>
      <c r="K11" s="72"/>
    </row>
    <row r="12" spans="2:11" ht="45">
      <c r="B12" s="98" t="s">
        <v>207</v>
      </c>
      <c r="C12" s="103" t="s">
        <v>208</v>
      </c>
      <c r="D12" s="103" t="s">
        <v>127</v>
      </c>
      <c r="E12" s="104" t="s">
        <v>209</v>
      </c>
      <c r="F12" s="104" t="s">
        <v>319</v>
      </c>
      <c r="G12" s="196">
        <v>2020</v>
      </c>
      <c r="H12" s="72">
        <v>828742</v>
      </c>
      <c r="I12" s="72">
        <v>0</v>
      </c>
      <c r="J12" s="72">
        <v>828742</v>
      </c>
      <c r="K12" s="72"/>
    </row>
    <row r="13" spans="2:11" ht="45">
      <c r="B13" s="98" t="s">
        <v>207</v>
      </c>
      <c r="C13" s="103" t="s">
        <v>208</v>
      </c>
      <c r="D13" s="103" t="s">
        <v>127</v>
      </c>
      <c r="E13" s="104" t="s">
        <v>209</v>
      </c>
      <c r="F13" s="104" t="s">
        <v>320</v>
      </c>
      <c r="G13" s="196" t="s">
        <v>369</v>
      </c>
      <c r="H13" s="72">
        <v>4332733</v>
      </c>
      <c r="I13" s="72">
        <v>0</v>
      </c>
      <c r="J13" s="72">
        <v>1091386</v>
      </c>
      <c r="K13" s="72"/>
    </row>
    <row r="14" spans="2:11" ht="75">
      <c r="B14" s="98" t="s">
        <v>105</v>
      </c>
      <c r="C14" s="107">
        <v>1020</v>
      </c>
      <c r="D14" s="103" t="s">
        <v>130</v>
      </c>
      <c r="E14" s="104" t="s">
        <v>199</v>
      </c>
      <c r="F14" s="104" t="s">
        <v>321</v>
      </c>
      <c r="G14" s="196">
        <v>2020</v>
      </c>
      <c r="H14" s="72">
        <v>250000</v>
      </c>
      <c r="I14" s="72">
        <v>0</v>
      </c>
      <c r="J14" s="72">
        <v>250000</v>
      </c>
      <c r="K14" s="72"/>
    </row>
    <row r="15" spans="2:11" ht="45">
      <c r="B15" s="98" t="s">
        <v>279</v>
      </c>
      <c r="C15" s="103" t="s">
        <v>280</v>
      </c>
      <c r="D15" s="103" t="s">
        <v>191</v>
      </c>
      <c r="E15" s="104" t="s">
        <v>281</v>
      </c>
      <c r="F15" s="104" t="s">
        <v>317</v>
      </c>
      <c r="G15" s="196">
        <v>2020</v>
      </c>
      <c r="H15" s="72">
        <v>350013</v>
      </c>
      <c r="I15" s="72">
        <v>0</v>
      </c>
      <c r="J15" s="72">
        <v>300000</v>
      </c>
      <c r="K15" s="72"/>
    </row>
    <row r="16" spans="2:11" ht="90">
      <c r="B16" s="98" t="s">
        <v>279</v>
      </c>
      <c r="C16" s="103" t="s">
        <v>280</v>
      </c>
      <c r="D16" s="103" t="s">
        <v>191</v>
      </c>
      <c r="E16" s="104" t="s">
        <v>281</v>
      </c>
      <c r="F16" s="104" t="s">
        <v>381</v>
      </c>
      <c r="G16" s="196">
        <v>2020</v>
      </c>
      <c r="H16" s="72"/>
      <c r="I16" s="72"/>
      <c r="J16" s="72">
        <v>31520</v>
      </c>
      <c r="K16" s="72"/>
    </row>
    <row r="17" spans="2:11" ht="120">
      <c r="B17" s="98" t="s">
        <v>279</v>
      </c>
      <c r="C17" s="103" t="s">
        <v>280</v>
      </c>
      <c r="D17" s="103" t="s">
        <v>191</v>
      </c>
      <c r="E17" s="104" t="s">
        <v>281</v>
      </c>
      <c r="F17" s="104" t="s">
        <v>394</v>
      </c>
      <c r="G17" s="196">
        <v>2020</v>
      </c>
      <c r="H17" s="72"/>
      <c r="I17" s="72"/>
      <c r="J17" s="72">
        <v>32000</v>
      </c>
      <c r="K17" s="72"/>
    </row>
    <row r="18" spans="2:11" ht="90">
      <c r="B18" s="98" t="s">
        <v>279</v>
      </c>
      <c r="C18" s="103" t="s">
        <v>280</v>
      </c>
      <c r="D18" s="103" t="s">
        <v>191</v>
      </c>
      <c r="E18" s="104" t="s">
        <v>281</v>
      </c>
      <c r="F18" s="104" t="s">
        <v>382</v>
      </c>
      <c r="G18" s="196">
        <v>2020</v>
      </c>
      <c r="H18" s="72"/>
      <c r="I18" s="72"/>
      <c r="J18" s="72">
        <v>3240</v>
      </c>
      <c r="K18" s="72"/>
    </row>
    <row r="19" spans="2:11" ht="90">
      <c r="B19" s="98" t="s">
        <v>279</v>
      </c>
      <c r="C19" s="103" t="s">
        <v>280</v>
      </c>
      <c r="D19" s="103" t="s">
        <v>191</v>
      </c>
      <c r="E19" s="104" t="s">
        <v>281</v>
      </c>
      <c r="F19" s="104" t="s">
        <v>383</v>
      </c>
      <c r="G19" s="196">
        <v>2020</v>
      </c>
      <c r="H19" s="72"/>
      <c r="I19" s="72"/>
      <c r="J19" s="72">
        <v>3240</v>
      </c>
      <c r="K19" s="72"/>
    </row>
    <row r="20" spans="2:11" ht="90">
      <c r="B20" s="98" t="s">
        <v>207</v>
      </c>
      <c r="C20" s="103" t="s">
        <v>208</v>
      </c>
      <c r="D20" s="103" t="s">
        <v>127</v>
      </c>
      <c r="E20" s="104" t="s">
        <v>209</v>
      </c>
      <c r="F20" s="104" t="s">
        <v>384</v>
      </c>
      <c r="G20" s="196">
        <v>2020</v>
      </c>
      <c r="H20" s="72"/>
      <c r="I20" s="72"/>
      <c r="J20" s="72">
        <v>25000</v>
      </c>
      <c r="K20" s="72"/>
    </row>
    <row r="21" spans="2:11" ht="90">
      <c r="B21" s="98" t="s">
        <v>207</v>
      </c>
      <c r="C21" s="103" t="s">
        <v>208</v>
      </c>
      <c r="D21" s="103" t="s">
        <v>127</v>
      </c>
      <c r="E21" s="104" t="s">
        <v>209</v>
      </c>
      <c r="F21" s="104" t="s">
        <v>385</v>
      </c>
      <c r="G21" s="196">
        <v>2020</v>
      </c>
      <c r="H21" s="72"/>
      <c r="I21" s="72"/>
      <c r="J21" s="72">
        <v>25000</v>
      </c>
      <c r="K21" s="72"/>
    </row>
    <row r="22" spans="2:11" ht="90">
      <c r="B22" s="98" t="s">
        <v>207</v>
      </c>
      <c r="C22" s="103" t="s">
        <v>208</v>
      </c>
      <c r="D22" s="103" t="s">
        <v>127</v>
      </c>
      <c r="E22" s="104" t="s">
        <v>209</v>
      </c>
      <c r="F22" s="104" t="s">
        <v>386</v>
      </c>
      <c r="G22" s="196">
        <v>2020</v>
      </c>
      <c r="H22" s="72"/>
      <c r="I22" s="72"/>
      <c r="J22" s="72">
        <v>25000</v>
      </c>
      <c r="K22" s="72"/>
    </row>
    <row r="23" spans="2:11" ht="90">
      <c r="B23" s="98" t="s">
        <v>207</v>
      </c>
      <c r="C23" s="103" t="s">
        <v>208</v>
      </c>
      <c r="D23" s="103" t="s">
        <v>127</v>
      </c>
      <c r="E23" s="104" t="s">
        <v>209</v>
      </c>
      <c r="F23" s="104" t="s">
        <v>387</v>
      </c>
      <c r="G23" s="196">
        <v>2020</v>
      </c>
      <c r="H23" s="72"/>
      <c r="I23" s="72"/>
      <c r="J23" s="72">
        <v>25000</v>
      </c>
      <c r="K23" s="72"/>
    </row>
    <row r="24" spans="2:11" ht="24.75" customHeight="1">
      <c r="B24" s="73" t="s">
        <v>373</v>
      </c>
      <c r="C24" s="73" t="s">
        <v>373</v>
      </c>
      <c r="D24" s="80"/>
      <c r="E24" s="70" t="s">
        <v>276</v>
      </c>
      <c r="F24" s="73" t="s">
        <v>373</v>
      </c>
      <c r="G24" s="73" t="s">
        <v>373</v>
      </c>
      <c r="H24" s="77">
        <f>SUM(H11:H23)</f>
        <v>7241360</v>
      </c>
      <c r="I24" s="77">
        <v>0</v>
      </c>
      <c r="J24" s="77">
        <f>SUM(J11:J23)</f>
        <v>4120000</v>
      </c>
      <c r="K24" s="73" t="s">
        <v>373</v>
      </c>
    </row>
    <row r="26" spans="2:18" ht="42.75" customHeight="1">
      <c r="B26" s="251" t="s">
        <v>289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</row>
    <row r="27" spans="2:18" ht="20.25" customHeight="1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</row>
    <row r="28" spans="2:18" ht="20.25" customHeight="1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</row>
    <row r="29" spans="2:18" ht="36.75" customHeight="1"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95"/>
      <c r="M29" s="95"/>
      <c r="N29" s="95"/>
      <c r="O29" s="95"/>
      <c r="P29" s="95"/>
      <c r="Q29" s="95"/>
      <c r="R29" s="95"/>
    </row>
    <row r="30" spans="2:18" ht="21" customHeight="1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</row>
  </sheetData>
  <sheetProtection/>
  <mergeCells count="9">
    <mergeCell ref="G2:K2"/>
    <mergeCell ref="B1:K1"/>
    <mergeCell ref="B3:K3"/>
    <mergeCell ref="B28:R28"/>
    <mergeCell ref="C6:G6"/>
    <mergeCell ref="B30:R30"/>
    <mergeCell ref="B29:K29"/>
    <mergeCell ref="B27:R27"/>
    <mergeCell ref="B26:R26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0" r:id="rId1"/>
  <headerFooter alignWithMargins="0">
    <oddFooter>&amp;R&amp;P</oddFooter>
  </headerFooter>
  <rowBreaks count="2" manualBreakCount="2">
    <brk id="28" min="1" max="10" man="1"/>
    <brk id="3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SheetLayoutView="100" zoomScalePageLayoutView="0" workbookViewId="0" topLeftCell="E34">
      <selection activeCell="J28" sqref="J28"/>
    </sheetView>
  </sheetViews>
  <sheetFormatPr defaultColWidth="9.16015625" defaultRowHeight="12.75"/>
  <cols>
    <col min="1" max="1" width="3.83203125" style="6" hidden="1" customWidth="1"/>
    <col min="2" max="2" width="16.5" style="78" customWidth="1"/>
    <col min="3" max="3" width="16.33203125" style="78" customWidth="1"/>
    <col min="4" max="4" width="16.83203125" style="78" customWidth="1"/>
    <col min="5" max="5" width="44.33203125" style="6" customWidth="1"/>
    <col min="6" max="6" width="45" style="6" customWidth="1"/>
    <col min="7" max="7" width="21.83203125" style="6" customWidth="1"/>
    <col min="8" max="8" width="13.5" style="6" customWidth="1"/>
    <col min="9" max="10" width="21.16015625" style="6" customWidth="1"/>
    <col min="11" max="11" width="24.66015625" style="6" customWidth="1"/>
    <col min="12" max="12" width="0.82421875" style="5" customWidth="1"/>
    <col min="13" max="16384" width="9.16015625" style="5" customWidth="1"/>
  </cols>
  <sheetData>
    <row r="1" spans="1:11" s="44" customFormat="1" ht="13.5" customHeight="1">
      <c r="A1" s="43"/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9:11" ht="63" customHeight="1">
      <c r="I2" s="260" t="s">
        <v>374</v>
      </c>
      <c r="J2" s="260"/>
      <c r="K2" s="260"/>
    </row>
    <row r="3" spans="1:11" ht="31.5" customHeight="1">
      <c r="A3" s="2"/>
      <c r="B3" s="263" t="s">
        <v>370</v>
      </c>
      <c r="C3" s="264"/>
      <c r="D3" s="264"/>
      <c r="E3" s="264"/>
      <c r="F3" s="264"/>
      <c r="G3" s="264"/>
      <c r="H3" s="264"/>
      <c r="I3" s="264"/>
      <c r="J3" s="264"/>
      <c r="K3" s="264"/>
    </row>
    <row r="4" spans="1:11" ht="17.25" customHeight="1">
      <c r="A4" s="2"/>
      <c r="B4" s="211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18" customHeight="1">
      <c r="A5" s="2"/>
      <c r="B5" s="211"/>
      <c r="C5" s="216">
        <v>22511000000</v>
      </c>
      <c r="D5" s="4"/>
      <c r="E5" s="210"/>
      <c r="F5" s="210"/>
      <c r="G5" s="210"/>
      <c r="H5" s="212"/>
      <c r="I5" s="212"/>
      <c r="J5" s="212"/>
      <c r="K5" s="212"/>
    </row>
    <row r="6" spans="2:11" ht="9" customHeight="1">
      <c r="B6" s="79"/>
      <c r="C6" s="259" t="s">
        <v>314</v>
      </c>
      <c r="D6" s="259"/>
      <c r="E6" s="259"/>
      <c r="F6" s="259"/>
      <c r="G6" s="259"/>
      <c r="H6" s="90"/>
      <c r="I6" s="90"/>
      <c r="J6" s="91"/>
      <c r="K6" s="68" t="s">
        <v>120</v>
      </c>
    </row>
    <row r="7" spans="1:11" ht="36" customHeight="1">
      <c r="A7" s="81"/>
      <c r="B7" s="301" t="s">
        <v>358</v>
      </c>
      <c r="C7" s="301" t="s">
        <v>371</v>
      </c>
      <c r="D7" s="301" t="s">
        <v>1</v>
      </c>
      <c r="E7" s="301" t="s">
        <v>372</v>
      </c>
      <c r="F7" s="303" t="s">
        <v>180</v>
      </c>
      <c r="G7" s="303" t="s">
        <v>2</v>
      </c>
      <c r="H7" s="303" t="s">
        <v>3</v>
      </c>
      <c r="I7" s="303" t="s">
        <v>168</v>
      </c>
      <c r="J7" s="305" t="s">
        <v>169</v>
      </c>
      <c r="K7" s="306"/>
    </row>
    <row r="8" spans="1:11" ht="72" customHeight="1">
      <c r="A8" s="81"/>
      <c r="B8" s="302"/>
      <c r="C8" s="302"/>
      <c r="D8" s="302"/>
      <c r="E8" s="302"/>
      <c r="F8" s="304"/>
      <c r="G8" s="304"/>
      <c r="H8" s="304"/>
      <c r="I8" s="304"/>
      <c r="J8" s="69" t="s">
        <v>243</v>
      </c>
      <c r="K8" s="69" t="s">
        <v>4</v>
      </c>
    </row>
    <row r="9" spans="1:11" ht="15.75" customHeight="1">
      <c r="A9" s="81"/>
      <c r="B9" s="92">
        <v>1</v>
      </c>
      <c r="C9" s="92">
        <v>2</v>
      </c>
      <c r="D9" s="92">
        <v>3</v>
      </c>
      <c r="E9" s="92">
        <v>4</v>
      </c>
      <c r="F9" s="92">
        <v>5</v>
      </c>
      <c r="G9" s="92">
        <v>6</v>
      </c>
      <c r="H9" s="92">
        <v>7</v>
      </c>
      <c r="I9" s="92">
        <v>8</v>
      </c>
      <c r="J9" s="69">
        <v>9</v>
      </c>
      <c r="K9" s="69">
        <v>10</v>
      </c>
    </row>
    <row r="10" spans="1:11" s="32" customFormat="1" ht="13.5" customHeight="1">
      <c r="A10" s="31"/>
      <c r="B10" s="98" t="s">
        <v>179</v>
      </c>
      <c r="C10" s="98"/>
      <c r="D10" s="98"/>
      <c r="E10" s="99" t="s">
        <v>187</v>
      </c>
      <c r="F10" s="71"/>
      <c r="G10" s="71"/>
      <c r="H10" s="71"/>
      <c r="I10" s="71"/>
      <c r="J10" s="71"/>
      <c r="K10" s="71"/>
    </row>
    <row r="11" spans="2:11" ht="15.75" customHeight="1">
      <c r="B11" s="98" t="s">
        <v>176</v>
      </c>
      <c r="C11" s="98"/>
      <c r="D11" s="98"/>
      <c r="E11" s="99" t="s">
        <v>187</v>
      </c>
      <c r="F11" s="72"/>
      <c r="G11" s="72"/>
      <c r="H11" s="72"/>
      <c r="I11" s="72"/>
      <c r="J11" s="72"/>
      <c r="K11" s="72"/>
    </row>
    <row r="12" spans="2:11" ht="30">
      <c r="B12" s="98" t="s">
        <v>78</v>
      </c>
      <c r="C12" s="103" t="s">
        <v>79</v>
      </c>
      <c r="D12" s="103" t="s">
        <v>191</v>
      </c>
      <c r="E12" s="104" t="s">
        <v>80</v>
      </c>
      <c r="F12" s="74" t="s">
        <v>343</v>
      </c>
      <c r="G12" s="74" t="s">
        <v>345</v>
      </c>
      <c r="H12" s="75">
        <f>I12+J12</f>
        <v>3710306</v>
      </c>
      <c r="I12" s="102">
        <v>3710306</v>
      </c>
      <c r="J12" s="102"/>
      <c r="K12" s="72"/>
    </row>
    <row r="13" spans="2:11" ht="75">
      <c r="B13" s="98" t="s">
        <v>90</v>
      </c>
      <c r="C13" s="103" t="s">
        <v>91</v>
      </c>
      <c r="D13" s="103" t="s">
        <v>194</v>
      </c>
      <c r="E13" s="104" t="s">
        <v>195</v>
      </c>
      <c r="F13" s="74" t="s">
        <v>342</v>
      </c>
      <c r="G13" s="74" t="s">
        <v>346</v>
      </c>
      <c r="H13" s="75">
        <v>70000</v>
      </c>
      <c r="I13" s="75"/>
      <c r="J13" s="75">
        <v>70000</v>
      </c>
      <c r="K13" s="72"/>
    </row>
    <row r="14" spans="2:11" ht="60">
      <c r="B14" s="98" t="s">
        <v>86</v>
      </c>
      <c r="C14" s="103" t="s">
        <v>87</v>
      </c>
      <c r="D14" s="103" t="s">
        <v>192</v>
      </c>
      <c r="E14" s="104" t="s">
        <v>220</v>
      </c>
      <c r="F14" s="74" t="s">
        <v>341</v>
      </c>
      <c r="G14" s="74" t="s">
        <v>347</v>
      </c>
      <c r="H14" s="75">
        <v>150000</v>
      </c>
      <c r="I14" s="75"/>
      <c r="J14" s="75">
        <v>150000</v>
      </c>
      <c r="K14" s="72">
        <v>150000</v>
      </c>
    </row>
    <row r="15" spans="2:11" ht="75">
      <c r="B15" s="98" t="s">
        <v>202</v>
      </c>
      <c r="C15" s="103" t="s">
        <v>128</v>
      </c>
      <c r="D15" s="103" t="s">
        <v>193</v>
      </c>
      <c r="E15" s="104" t="s">
        <v>210</v>
      </c>
      <c r="F15" s="74" t="s">
        <v>274</v>
      </c>
      <c r="G15" s="74" t="s">
        <v>353</v>
      </c>
      <c r="H15" s="75">
        <v>388652</v>
      </c>
      <c r="I15" s="75">
        <v>388652</v>
      </c>
      <c r="J15" s="75"/>
      <c r="K15" s="72"/>
    </row>
    <row r="16" spans="2:11" ht="30">
      <c r="B16" s="98" t="s">
        <v>204</v>
      </c>
      <c r="C16" s="103" t="s">
        <v>205</v>
      </c>
      <c r="D16" s="103" t="s">
        <v>188</v>
      </c>
      <c r="E16" s="104" t="s">
        <v>206</v>
      </c>
      <c r="F16" s="74" t="s">
        <v>344</v>
      </c>
      <c r="G16" s="74" t="s">
        <v>348</v>
      </c>
      <c r="H16" s="75">
        <v>416000</v>
      </c>
      <c r="I16" s="75">
        <v>416000</v>
      </c>
      <c r="J16" s="72"/>
      <c r="K16" s="72"/>
    </row>
    <row r="17" spans="2:11" ht="60">
      <c r="B17" s="98" t="s">
        <v>75</v>
      </c>
      <c r="C17" s="103" t="s">
        <v>76</v>
      </c>
      <c r="D17" s="103" t="s">
        <v>190</v>
      </c>
      <c r="E17" s="104" t="s">
        <v>77</v>
      </c>
      <c r="F17" s="74" t="s">
        <v>340</v>
      </c>
      <c r="G17" s="74" t="s">
        <v>349</v>
      </c>
      <c r="H17" s="75">
        <v>30000</v>
      </c>
      <c r="I17" s="75">
        <v>30000</v>
      </c>
      <c r="J17" s="72"/>
      <c r="K17" s="72"/>
    </row>
    <row r="18" spans="2:11" ht="75">
      <c r="B18" s="98" t="s">
        <v>88</v>
      </c>
      <c r="C18" s="103" t="s">
        <v>89</v>
      </c>
      <c r="D18" s="103" t="s">
        <v>124</v>
      </c>
      <c r="E18" s="104" t="s">
        <v>219</v>
      </c>
      <c r="F18" s="74" t="s">
        <v>119</v>
      </c>
      <c r="G18" s="74" t="s">
        <v>251</v>
      </c>
      <c r="H18" s="75">
        <v>43150</v>
      </c>
      <c r="I18" s="75">
        <v>43150</v>
      </c>
      <c r="J18" s="75"/>
      <c r="K18" s="72"/>
    </row>
    <row r="19" spans="2:11" ht="75">
      <c r="B19" s="98" t="s">
        <v>81</v>
      </c>
      <c r="C19" s="103" t="s">
        <v>82</v>
      </c>
      <c r="D19" s="103" t="s">
        <v>124</v>
      </c>
      <c r="E19" s="104" t="s">
        <v>83</v>
      </c>
      <c r="F19" s="74" t="s">
        <v>119</v>
      </c>
      <c r="G19" s="74" t="s">
        <v>251</v>
      </c>
      <c r="H19" s="75">
        <v>190022</v>
      </c>
      <c r="I19" s="75">
        <v>190222</v>
      </c>
      <c r="J19" s="75"/>
      <c r="K19" s="72"/>
    </row>
    <row r="20" spans="2:11" ht="75">
      <c r="B20" s="98" t="s">
        <v>68</v>
      </c>
      <c r="C20" s="103" t="s">
        <v>69</v>
      </c>
      <c r="D20" s="103" t="s">
        <v>124</v>
      </c>
      <c r="E20" s="104" t="s">
        <v>70</v>
      </c>
      <c r="F20" s="74" t="s">
        <v>119</v>
      </c>
      <c r="G20" s="74" t="s">
        <v>251</v>
      </c>
      <c r="H20" s="75">
        <v>663048</v>
      </c>
      <c r="I20" s="75">
        <v>663048</v>
      </c>
      <c r="J20" s="75"/>
      <c r="K20" s="72"/>
    </row>
    <row r="21" spans="2:11" ht="45">
      <c r="B21" s="98" t="s">
        <v>212</v>
      </c>
      <c r="C21" s="103" t="s">
        <v>213</v>
      </c>
      <c r="D21" s="103" t="s">
        <v>74</v>
      </c>
      <c r="E21" s="104" t="s">
        <v>214</v>
      </c>
      <c r="F21" s="74" t="s">
        <v>324</v>
      </c>
      <c r="G21" s="74" t="s">
        <v>350</v>
      </c>
      <c r="H21" s="75">
        <v>111340</v>
      </c>
      <c r="I21" s="75">
        <v>111340</v>
      </c>
      <c r="J21" s="75"/>
      <c r="K21" s="72"/>
    </row>
    <row r="22" spans="2:11" ht="69.75" customHeight="1">
      <c r="B22" s="98" t="s">
        <v>71</v>
      </c>
      <c r="C22" s="103" t="s">
        <v>72</v>
      </c>
      <c r="D22" s="103" t="s">
        <v>218</v>
      </c>
      <c r="E22" s="104" t="s">
        <v>73</v>
      </c>
      <c r="F22" s="74" t="s">
        <v>252</v>
      </c>
      <c r="G22" s="188" t="s">
        <v>253</v>
      </c>
      <c r="H22" s="75">
        <v>1195598</v>
      </c>
      <c r="I22" s="75">
        <v>1195598</v>
      </c>
      <c r="J22" s="75"/>
      <c r="K22" s="72"/>
    </row>
    <row r="23" spans="2:11" ht="69.75" customHeight="1">
      <c r="B23" s="98" t="s">
        <v>203</v>
      </c>
      <c r="C23" s="103" t="s">
        <v>128</v>
      </c>
      <c r="D23" s="103" t="s">
        <v>193</v>
      </c>
      <c r="E23" s="104" t="s">
        <v>210</v>
      </c>
      <c r="F23" s="74" t="s">
        <v>254</v>
      </c>
      <c r="G23" s="74" t="s">
        <v>273</v>
      </c>
      <c r="H23" s="75">
        <v>90000</v>
      </c>
      <c r="I23" s="75">
        <v>90000</v>
      </c>
      <c r="J23" s="75"/>
      <c r="K23" s="72"/>
    </row>
    <row r="24" spans="2:11" ht="69.75" customHeight="1">
      <c r="B24" s="98" t="s">
        <v>203</v>
      </c>
      <c r="C24" s="103" t="s">
        <v>128</v>
      </c>
      <c r="D24" s="103" t="s">
        <v>193</v>
      </c>
      <c r="E24" s="104" t="s">
        <v>210</v>
      </c>
      <c r="F24" s="74" t="s">
        <v>315</v>
      </c>
      <c r="G24" s="74" t="s">
        <v>316</v>
      </c>
      <c r="H24" s="75">
        <v>10000</v>
      </c>
      <c r="I24" s="75">
        <v>10000</v>
      </c>
      <c r="J24" s="75"/>
      <c r="K24" s="72"/>
    </row>
    <row r="25" spans="2:11" ht="73.5" customHeight="1">
      <c r="B25" s="98" t="s">
        <v>203</v>
      </c>
      <c r="C25" s="103" t="s">
        <v>128</v>
      </c>
      <c r="D25" s="103" t="s">
        <v>193</v>
      </c>
      <c r="E25" s="104" t="s">
        <v>210</v>
      </c>
      <c r="F25" s="74" t="s">
        <v>255</v>
      </c>
      <c r="G25" s="188" t="s">
        <v>256</v>
      </c>
      <c r="H25" s="75">
        <v>2440</v>
      </c>
      <c r="I25" s="75">
        <v>2440</v>
      </c>
      <c r="J25" s="75"/>
      <c r="K25" s="72"/>
    </row>
    <row r="26" spans="2:11" ht="57" customHeight="1">
      <c r="B26" s="98" t="s">
        <v>234</v>
      </c>
      <c r="C26" s="103" t="s">
        <v>235</v>
      </c>
      <c r="D26" s="103" t="s">
        <v>227</v>
      </c>
      <c r="E26" s="104" t="s">
        <v>236</v>
      </c>
      <c r="F26" s="74" t="s">
        <v>257</v>
      </c>
      <c r="G26" s="188" t="s">
        <v>258</v>
      </c>
      <c r="H26" s="75">
        <v>21070</v>
      </c>
      <c r="I26" s="75">
        <v>21070</v>
      </c>
      <c r="J26" s="75"/>
      <c r="K26" s="72"/>
    </row>
    <row r="27" spans="2:11" ht="54.75" customHeight="1">
      <c r="B27" s="98" t="s">
        <v>108</v>
      </c>
      <c r="C27" s="107">
        <v>5011</v>
      </c>
      <c r="D27" s="103" t="s">
        <v>133</v>
      </c>
      <c r="E27" s="104" t="s">
        <v>6</v>
      </c>
      <c r="F27" s="74" t="s">
        <v>264</v>
      </c>
      <c r="G27" s="188" t="s">
        <v>263</v>
      </c>
      <c r="H27" s="75">
        <v>110000</v>
      </c>
      <c r="I27" s="75">
        <v>110000</v>
      </c>
      <c r="J27" s="75"/>
      <c r="K27" s="72"/>
    </row>
    <row r="28" spans="2:11" ht="45.75" customHeight="1">
      <c r="B28" s="98" t="s">
        <v>109</v>
      </c>
      <c r="C28" s="107">
        <v>5012</v>
      </c>
      <c r="D28" s="103" t="s">
        <v>133</v>
      </c>
      <c r="E28" s="104" t="s">
        <v>139</v>
      </c>
      <c r="F28" s="74" t="s">
        <v>264</v>
      </c>
      <c r="G28" s="188" t="s">
        <v>263</v>
      </c>
      <c r="H28" s="75">
        <v>20000</v>
      </c>
      <c r="I28" s="75">
        <v>20000</v>
      </c>
      <c r="J28" s="75"/>
      <c r="K28" s="72"/>
    </row>
    <row r="29" spans="2:11" ht="60" customHeight="1">
      <c r="B29" s="98" t="s">
        <v>217</v>
      </c>
      <c r="C29" s="107">
        <v>3131</v>
      </c>
      <c r="D29" s="103" t="s">
        <v>190</v>
      </c>
      <c r="E29" s="104" t="s">
        <v>221</v>
      </c>
      <c r="F29" s="74" t="s">
        <v>265</v>
      </c>
      <c r="G29" s="188" t="s">
        <v>266</v>
      </c>
      <c r="H29" s="75">
        <v>15100</v>
      </c>
      <c r="I29" s="75">
        <v>15100</v>
      </c>
      <c r="J29" s="75"/>
      <c r="K29" s="72"/>
    </row>
    <row r="30" spans="2:11" ht="52.5" customHeight="1" thickBot="1">
      <c r="B30" s="98" t="s">
        <v>277</v>
      </c>
      <c r="C30" s="103" t="s">
        <v>278</v>
      </c>
      <c r="D30" s="103" t="s">
        <v>248</v>
      </c>
      <c r="E30" s="104" t="s">
        <v>332</v>
      </c>
      <c r="F30" s="74" t="s">
        <v>325</v>
      </c>
      <c r="G30" s="74" t="s">
        <v>351</v>
      </c>
      <c r="H30" s="75">
        <v>161000</v>
      </c>
      <c r="I30" s="75">
        <v>161000</v>
      </c>
      <c r="J30" s="217"/>
      <c r="K30" s="218"/>
    </row>
    <row r="31" spans="2:11" ht="42" customHeight="1">
      <c r="B31" s="98" t="s">
        <v>279</v>
      </c>
      <c r="C31" s="103" t="s">
        <v>280</v>
      </c>
      <c r="D31" s="103" t="s">
        <v>191</v>
      </c>
      <c r="E31" s="202" t="s">
        <v>281</v>
      </c>
      <c r="F31" s="203" t="s">
        <v>282</v>
      </c>
      <c r="G31" s="188" t="s">
        <v>283</v>
      </c>
      <c r="H31" s="75">
        <v>370000</v>
      </c>
      <c r="I31" s="75"/>
      <c r="J31" s="75">
        <v>370000</v>
      </c>
      <c r="K31" s="72">
        <v>370000</v>
      </c>
    </row>
    <row r="32" spans="2:11" ht="72" customHeight="1">
      <c r="B32" s="98" t="s">
        <v>203</v>
      </c>
      <c r="C32" s="103" t="s">
        <v>128</v>
      </c>
      <c r="D32" s="103" t="s">
        <v>193</v>
      </c>
      <c r="E32" s="104" t="s">
        <v>210</v>
      </c>
      <c r="F32" s="74" t="s">
        <v>296</v>
      </c>
      <c r="G32" s="188" t="s">
        <v>297</v>
      </c>
      <c r="H32" s="75">
        <v>40000</v>
      </c>
      <c r="I32" s="75">
        <v>40000</v>
      </c>
      <c r="J32" s="189"/>
      <c r="K32" s="207"/>
    </row>
    <row r="33" spans="2:11" ht="56.25" customHeight="1">
      <c r="B33" s="98" t="s">
        <v>333</v>
      </c>
      <c r="C33" s="103" t="s">
        <v>334</v>
      </c>
      <c r="D33" s="103" t="s">
        <v>250</v>
      </c>
      <c r="E33" s="104" t="s">
        <v>335</v>
      </c>
      <c r="F33" s="74" t="s">
        <v>326</v>
      </c>
      <c r="G33" s="74" t="s">
        <v>354</v>
      </c>
      <c r="H33" s="75">
        <v>170000</v>
      </c>
      <c r="I33" s="75">
        <v>125000</v>
      </c>
      <c r="J33" s="189">
        <v>45000</v>
      </c>
      <c r="K33" s="207">
        <v>45000</v>
      </c>
    </row>
    <row r="34" spans="2:11" ht="67.5" customHeight="1">
      <c r="B34" s="98" t="s">
        <v>327</v>
      </c>
      <c r="C34" s="103" t="s">
        <v>328</v>
      </c>
      <c r="D34" s="103" t="s">
        <v>329</v>
      </c>
      <c r="E34" s="219" t="s">
        <v>330</v>
      </c>
      <c r="F34" s="74" t="s">
        <v>331</v>
      </c>
      <c r="G34" s="74" t="s">
        <v>352</v>
      </c>
      <c r="H34" s="75">
        <v>50000</v>
      </c>
      <c r="I34" s="75">
        <v>50000</v>
      </c>
      <c r="J34" s="189"/>
      <c r="K34" s="207"/>
    </row>
    <row r="35" spans="2:11" ht="18.75" customHeight="1">
      <c r="B35" s="73" t="s">
        <v>373</v>
      </c>
      <c r="C35" s="73" t="s">
        <v>373</v>
      </c>
      <c r="D35" s="80" t="s">
        <v>373</v>
      </c>
      <c r="E35" s="164" t="s">
        <v>276</v>
      </c>
      <c r="F35" s="73" t="s">
        <v>373</v>
      </c>
      <c r="G35" s="73" t="s">
        <v>373</v>
      </c>
      <c r="H35" s="159">
        <f>SUM(H12:H34)</f>
        <v>8027726</v>
      </c>
      <c r="I35" s="159">
        <f>SUM(I12:I34)</f>
        <v>7392926</v>
      </c>
      <c r="J35" s="159">
        <f>SUM(J12:J34)</f>
        <v>635000</v>
      </c>
      <c r="K35" s="159">
        <f>SUM(K12:K34)</f>
        <v>565000</v>
      </c>
    </row>
    <row r="36" spans="6:8" ht="18.75">
      <c r="F36" s="158"/>
      <c r="G36" s="158"/>
      <c r="H36" s="158"/>
    </row>
    <row r="37" spans="2:20" ht="15.75" customHeight="1">
      <c r="B37" s="5"/>
      <c r="C37" s="251" t="s">
        <v>289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</row>
    <row r="39" spans="2:11" ht="23.25" customHeight="1">
      <c r="B39" s="300" t="s">
        <v>182</v>
      </c>
      <c r="C39" s="300"/>
      <c r="D39" s="300"/>
      <c r="E39" s="300"/>
      <c r="F39" s="300"/>
      <c r="G39" s="300"/>
      <c r="H39" s="300"/>
      <c r="I39" s="300"/>
      <c r="J39" s="300"/>
      <c r="K39" s="300"/>
    </row>
    <row r="40" spans="2:19" ht="20.25" customHeight="1">
      <c r="B40" s="299" t="s">
        <v>183</v>
      </c>
      <c r="C40" s="299"/>
      <c r="D40" s="299"/>
      <c r="E40" s="299"/>
      <c r="F40" s="299"/>
      <c r="G40" s="299"/>
      <c r="H40" s="299"/>
      <c r="I40" s="299"/>
      <c r="J40" s="299"/>
      <c r="K40" s="299"/>
      <c r="L40" s="94"/>
      <c r="M40" s="94"/>
      <c r="N40" s="94"/>
      <c r="O40" s="94"/>
      <c r="P40" s="94"/>
      <c r="Q40" s="94"/>
      <c r="R40" s="94"/>
      <c r="S40" s="94"/>
    </row>
    <row r="41" spans="2:19" ht="20.25" customHeight="1">
      <c r="B41" s="250" t="s">
        <v>185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</row>
    <row r="42" spans="2:19" ht="30.75" customHeight="1">
      <c r="B42" s="299" t="s">
        <v>184</v>
      </c>
      <c r="C42" s="299"/>
      <c r="D42" s="299"/>
      <c r="E42" s="299"/>
      <c r="F42" s="299"/>
      <c r="G42" s="299"/>
      <c r="H42" s="299"/>
      <c r="I42" s="299"/>
      <c r="J42" s="299"/>
      <c r="K42" s="299"/>
      <c r="L42" s="94"/>
      <c r="M42" s="94"/>
      <c r="N42" s="94"/>
      <c r="O42" s="94"/>
      <c r="P42" s="94"/>
      <c r="Q42" s="94"/>
      <c r="R42" s="94"/>
      <c r="S42" s="94"/>
    </row>
    <row r="43" spans="2:19" ht="21" customHeight="1">
      <c r="B43" s="250" t="s">
        <v>186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</row>
  </sheetData>
  <sheetProtection/>
  <mergeCells count="19">
    <mergeCell ref="B7:B8"/>
    <mergeCell ref="I7:I8"/>
    <mergeCell ref="J7:K7"/>
    <mergeCell ref="C7:C8"/>
    <mergeCell ref="D7:D8"/>
    <mergeCell ref="E7:E8"/>
    <mergeCell ref="F7:F8"/>
    <mergeCell ref="G7:G8"/>
    <mergeCell ref="H7:H8"/>
    <mergeCell ref="C6:G6"/>
    <mergeCell ref="B43:S43"/>
    <mergeCell ref="B39:K39"/>
    <mergeCell ref="B1:K1"/>
    <mergeCell ref="I2:K2"/>
    <mergeCell ref="B3:K3"/>
    <mergeCell ref="B40:K40"/>
    <mergeCell ref="B42:K42"/>
    <mergeCell ref="B41:S41"/>
    <mergeCell ref="C37:T37"/>
  </mergeCells>
  <printOptions/>
  <pageMargins left="0.7086614173228347" right="0.5118110236220472" top="0.35433070866141736" bottom="0.6299212598425197" header="0.35433070866141736" footer="0.35433070866141736"/>
  <pageSetup horizontalDpi="600" verticalDpi="600" orientation="landscape" paperSize="9" scale="59" r:id="rId1"/>
  <headerFooter alignWithMargins="0">
    <oddFooter>&amp;R&amp;P</oddFooter>
  </headerFooter>
  <rowBreaks count="2" manualBreakCount="2">
    <brk id="20" max="10" man="1"/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Luda</cp:lastModifiedBy>
  <cp:lastPrinted>2020-01-23T14:01:32Z</cp:lastPrinted>
  <dcterms:created xsi:type="dcterms:W3CDTF">2014-01-17T10:52:16Z</dcterms:created>
  <dcterms:modified xsi:type="dcterms:W3CDTF">2020-02-13T08:02:10Z</dcterms:modified>
  <cp:category/>
  <cp:version/>
  <cp:contentType/>
  <cp:contentStatus/>
</cp:coreProperties>
</file>